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yddanskuni-my.sharepoint.com/personal/thos_sdu_dk/Documents/Desktop/"/>
    </mc:Choice>
  </mc:AlternateContent>
  <xr:revisionPtr revIDLastSave="113" documentId="13_ncr:1_{A3C5FEF3-3F7C-427A-9CCD-2565E2DF0C79}" xr6:coauthVersionLast="47" xr6:coauthVersionMax="47" xr10:uidLastSave="{464B2156-21D3-4F33-853F-4D87100D4CF6}"/>
  <bookViews>
    <workbookView xWindow="-28920" yWindow="-120" windowWidth="29040" windowHeight="15720" xr2:uid="{8896788D-4D17-4058-8025-1A7424B43ED5}"/>
  </bookViews>
  <sheets>
    <sheet name="Royalty discussion sheet" sheetId="1" r:id="rId1"/>
    <sheet name="Rating explana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7" i="1" l="1"/>
  <c r="I47" i="1"/>
  <c r="G56" i="1" s="1"/>
  <c r="B59" i="1"/>
  <c r="D51" i="1"/>
  <c r="G37" i="1"/>
  <c r="D98" i="1"/>
  <c r="G98" i="1" s="1"/>
  <c r="T38" i="1"/>
  <c r="Q149" i="1"/>
  <c r="R149" i="1"/>
  <c r="S149" i="1"/>
  <c r="T149" i="1"/>
  <c r="U149" i="1"/>
  <c r="V149" i="1"/>
  <c r="W149" i="1"/>
  <c r="X149" i="1"/>
  <c r="T19" i="1"/>
  <c r="G38" i="1"/>
  <c r="K149" i="1"/>
  <c r="J149" i="1"/>
  <c r="I149" i="1"/>
  <c r="H149" i="1"/>
  <c r="G149" i="1"/>
  <c r="F149" i="1"/>
  <c r="E149" i="1"/>
  <c r="D149" i="1"/>
  <c r="C149" i="1"/>
  <c r="D148" i="1"/>
  <c r="E148" i="1"/>
  <c r="F148" i="1"/>
  <c r="G148" i="1"/>
  <c r="H148" i="1"/>
  <c r="I148" i="1"/>
  <c r="J148" i="1"/>
  <c r="K148" i="1"/>
  <c r="C148" i="1"/>
  <c r="G20" i="1" l="1"/>
  <c r="G19" i="1"/>
  <c r="T20" i="1"/>
  <c r="Q22" i="1" s="1"/>
  <c r="D54" i="1" s="1"/>
  <c r="Q40" i="1"/>
  <c r="D55" i="1" s="1"/>
  <c r="D40" i="1"/>
  <c r="D53" i="1" s="1"/>
  <c r="D22" i="1"/>
  <c r="D52" i="1" s="1"/>
  <c r="D56" i="1" l="1"/>
  <c r="D58" i="1" s="1"/>
  <c r="D97" i="1" l="1"/>
  <c r="F79" i="1"/>
  <c r="G97" i="1" l="1"/>
  <c r="D100" i="1"/>
</calcChain>
</file>

<file path=xl/sharedStrings.xml><?xml version="1.0" encoding="utf-8"?>
<sst xmlns="http://schemas.openxmlformats.org/spreadsheetml/2006/main" count="134" uniqueCount="113">
  <si>
    <t>Royalty Rate calculation tool</t>
  </si>
  <si>
    <r>
      <rPr>
        <sz val="11"/>
        <color rgb="FF000000"/>
        <rFont val="Arial"/>
        <scheme val="minor"/>
      </rPr>
      <t xml:space="preserve">How to: Fill out all fields marked with </t>
    </r>
    <r>
      <rPr>
        <sz val="11"/>
        <color rgb="FFE07E3C"/>
        <rFont val="Arial"/>
        <scheme val="minor"/>
      </rPr>
      <t>orange</t>
    </r>
    <r>
      <rPr>
        <sz val="11"/>
        <color rgb="FF000000"/>
        <rFont val="Arial"/>
        <scheme val="minor"/>
      </rPr>
      <t>. Find help in "Rating explanations" tab</t>
    </r>
  </si>
  <si>
    <t>Choose industry:</t>
  </si>
  <si>
    <t>Market-ready Industry (&lt; 3 years to market)</t>
  </si>
  <si>
    <t>a) Supply and Demand</t>
  </si>
  <si>
    <t>c) Required efforts</t>
  </si>
  <si>
    <t>Market CAGR [%]</t>
  </si>
  <si>
    <t>Entry Barriers - Challenge Level</t>
  </si>
  <si>
    <t>SAM - Market Size [MDKK]</t>
  </si>
  <si>
    <t>Investment Requirement [MDKK]</t>
  </si>
  <si>
    <t>CAGR:</t>
  </si>
  <si>
    <t>=&gt;</t>
  </si>
  <si>
    <t>Entry B:</t>
  </si>
  <si>
    <t>SAM Size:</t>
  </si>
  <si>
    <t>Investment:</t>
  </si>
  <si>
    <t>Result:</t>
  </si>
  <si>
    <t>b) Technology maturity</t>
  </si>
  <si>
    <t>d) IP position</t>
  </si>
  <si>
    <t>TRL - Technology Readiness Level</t>
  </si>
  <si>
    <t>IP Coverage (key enabling technology)</t>
  </si>
  <si>
    <t>Time to Market [years]</t>
  </si>
  <si>
    <t>IP Defendability &amp; Strength</t>
  </si>
  <si>
    <t>TRL:</t>
  </si>
  <si>
    <t>IP Cover:</t>
  </si>
  <si>
    <t>Time to M:</t>
  </si>
  <si>
    <t>IP Def:</t>
  </si>
  <si>
    <t>e) Profit margin strain compensation</t>
  </si>
  <si>
    <t>Normalized Scaling Factor =&gt;</t>
  </si>
  <si>
    <t>Product Profit Margin Range (%)</t>
  </si>
  <si>
    <t>Product profit margin = Gross margin</t>
  </si>
  <si>
    <t>0-9</t>
  </si>
  <si>
    <t>10-19</t>
  </si>
  <si>
    <t>20-29</t>
  </si>
  <si>
    <t>20-39</t>
  </si>
  <si>
    <t>40-49</t>
  </si>
  <si>
    <t>50-59</t>
  </si>
  <si>
    <t>60-69</t>
  </si>
  <si>
    <t>70-79</t>
  </si>
  <si>
    <t>80-89</t>
  </si>
  <si>
    <t>90-99</t>
  </si>
  <si>
    <t>Estimated gross margin:</t>
  </si>
  <si>
    <t>Royalty Rate:</t>
  </si>
  <si>
    <t>Technology Access Fee</t>
  </si>
  <si>
    <t>Base:</t>
  </si>
  <si>
    <t>(3%, 2% or 1,5%)</t>
  </si>
  <si>
    <t>Year</t>
  </si>
  <si>
    <t>Fee in DKK</t>
  </si>
  <si>
    <t>+</t>
  </si>
  <si>
    <t>=</t>
  </si>
  <si>
    <t>X</t>
  </si>
  <si>
    <t>(e)</t>
  </si>
  <si>
    <t>5+</t>
  </si>
  <si>
    <t>Standard Model B options</t>
  </si>
  <si>
    <t>Option 1: Upfront payment option (example used is 250.000 DKK)</t>
  </si>
  <si>
    <t>Example mentioned:</t>
  </si>
  <si>
    <t>Upfront payement: 250.000 DKK</t>
  </si>
  <si>
    <t>Reduction: 25% in Royalty OR 50% in Technology Access Fee</t>
  </si>
  <si>
    <t>Option 2: Mixed Equity/Royalty Option</t>
  </si>
  <si>
    <t>Royalty rate is reduced in exchange for shares in the spin-out</t>
  </si>
  <si>
    <t>University receives non-dilutable shares (up to 20MDKK raised) equal to 1,5 times the original royalty rate (range 3-5%)</t>
  </si>
  <si>
    <t>The royalty rate is halved</t>
  </si>
  <si>
    <t>Calculate reduction:</t>
  </si>
  <si>
    <t>Percentage reduction:</t>
  </si>
  <si>
    <t>Reduced royalty rate:</t>
  </si>
  <si>
    <t>Option 3: Fixed Buyout price + exit and big business windfall clauses</t>
  </si>
  <si>
    <t>Spin-out can agree to a fixed price to buy out the IP rights</t>
  </si>
  <si>
    <t>Calculated royalty rate</t>
  </si>
  <si>
    <t>*In million DKK</t>
  </si>
  <si>
    <t>Royalty rate:</t>
  </si>
  <si>
    <t>SAM:</t>
  </si>
  <si>
    <t>DKK</t>
  </si>
  <si>
    <t>Exit Windfall Payment:</t>
  </si>
  <si>
    <t>To be payed if control of the company shifts (Ownership &lt;51%)</t>
  </si>
  <si>
    <t>Business Valuation</t>
  </si>
  <si>
    <t>&lt; 15 MDKK</t>
  </si>
  <si>
    <t>15 - 35 MDKK</t>
  </si>
  <si>
    <t>&gt; 35 MDKK</t>
  </si>
  <si>
    <t>Windfall payment</t>
  </si>
  <si>
    <t>Big Business Windfall Payment:</t>
  </si>
  <si>
    <t>To be payed if annual turnover exceeds 250 MDKK</t>
  </si>
  <si>
    <t>IP Value</t>
  </si>
  <si>
    <t>Incremental</t>
  </si>
  <si>
    <t>Moderate</t>
  </si>
  <si>
    <t>Radical</t>
  </si>
  <si>
    <t>Calculation help</t>
  </si>
  <si>
    <t>Baseline percentage</t>
  </si>
  <si>
    <t>Several factors of the royalty are based on the industry in which the startup will operate</t>
  </si>
  <si>
    <t>Choose the most fitting, and use the baseline for the calculation</t>
  </si>
  <si>
    <t>Royalty range</t>
  </si>
  <si>
    <t>Industry</t>
  </si>
  <si>
    <t>Floor</t>
  </si>
  <si>
    <t>Cap</t>
  </si>
  <si>
    <t>Baseline</t>
  </si>
  <si>
    <t>Max stacking</t>
  </si>
  <si>
    <t>Life Science incl. Pharma Models 1 w/o milestones</t>
  </si>
  <si>
    <t>Life Science incl. Pharma Models 2 w/ milestones</t>
  </si>
  <si>
    <t>Deep tech</t>
  </si>
  <si>
    <t>Software &amp; AI</t>
  </si>
  <si>
    <t>4.2.1.1 Supply &amp; Demand</t>
  </si>
  <si>
    <t>Notes / How to</t>
  </si>
  <si>
    <t>The first consideration is how attractive your potential market is, both in overall size and growth rate.
 • Compound Annual Growth Rate (CAGR): Shows how quick your specific market is expanding. Faster-growing markets present bigger opportunities.
 • Serviceable Addressable Market (SAM): Represents the segment of the market your product can realistically serve, after considering regulations, customer type, and geography. 
Knowing both the growth rate (CAGR) and addressable market size (SAM) will help you and the university judge the business potential and set a fair royalty. Valid and as recent data as possible will be used to calculate the CAGR and SAM.</t>
  </si>
  <si>
    <t>Most often, CAGR is found in market reports. If no CAGR is available for your specific market, it can be estimated based on markets close by.
SAM can be estimated based on either a portion of the Total market or by calculations based on amount of expected customers. Consider things like geography, market segments and other limiting factors.</t>
  </si>
  <si>
    <t>4.2.1.2 Technology Maturation</t>
  </si>
  <si>
    <t xml:space="preserve">This measures how close your technology is to being commercialised and generating value. 
• Technology Readiness Level (TRL): Standard scale from 1 (concept) to 9 (fully market
ready). Higher TRL means less risk and shorter time to sales. 
• Time to Market: Estimates how long until your product can be launched commercially. 
The less time required, the better for all parties. 
Royalty rates may be higher for mature technologies with short time to market, as these present less risk and sooner returns. Together, TRL and Time to Market complement the CAGR and SAM by offering insight into how soon and how feasible a technology can begin generating value within its target markets. </t>
  </si>
  <si>
    <t>For TRL scale, see for example: https://innovationsfonden.dk/sites/default/files/2019-03/technology_readiness_levels_-_trl.pdf</t>
  </si>
  <si>
    <t>4.2.1.3 Required effort</t>
  </si>
  <si>
    <t xml:space="preserve">Here, the focus is on how challenging and costly it will be to enter your chosen market. 
• Entry barriers: Includes technical complexity, regulations, infrastructure needs, established competitors, and supply chain issues. 
  o Scoring: Each barrier can be rated from 0 (easy) to 8 (very hard), and you can  average or weigh them to get an overall sense of challenge. This scoring is part of the process when it comes to determining royalty whereby each party brings an estimate of the required effort to enter the chosen market. 
• Investment needs: Takes into account the money your spinout will have to invest to overcome these barriers. 
Greater required effort and higher risk may justify a lower royalty rate to help the spinout succeed. </t>
  </si>
  <si>
    <t>4.2.1.4 IP Position</t>
  </si>
  <si>
    <t xml:space="preserve">This assesses how robust and central your patent protection is. 
• IP coverage 
 o Scope of Claims: Broad claims may offer wider protection, while narrow claims may be easier to defend but offer limited coverage. 
 o Geographical Coverage: Consider the jurisdictions in which the patent is granted or pending. Is it issued in key markets (e.g. EU, US, China)? 
 o Family Size and Continuations: Larger patent families and longer terms are more valuable. 
 o Remaining Term: Patents with a longer term provide ongoing competitive advantage, while those nearing expiration may offer limited future protection. 
• IP defensibility and strength
 o Novelty and Inventive Step: Review the cited prior art and the examiner’s reasoning to ensure the patent is not easily invalidated by existing technologies or publications. 
 o Enforceability: Evaluate whether the patent can be practically enforced. This includes clarity of claims, absence of ambiguity, and a history of successful enforcement. 
 o Freedom to Operate: Does it provide genuine freedom to operate without overlapping third-party rights that could limit its utility? </t>
  </si>
  <si>
    <t>Consider discussing this with a patent attourney.</t>
  </si>
  <si>
    <t>4.2.1.5 Profit Margin (Gross margin / Product profit margin)</t>
  </si>
  <si>
    <t xml:space="preserve">Aligning royalty payments with real-world profitability ensures fairness and supports business growth. 
• Royalty rates are adjusted to fit your expected profit margins: 
 o Low-margin products pay lower royalties; high-margin products can support higher rates. 
• Benefits: 
 o This encourages innovation by not penalizing early or risky products with uncertain profits. 
 o Makes it feasible to enter price-sensitive or emerging markets. 
• Finding margin data: 
o Use sources such as ReadyRatios, Statista, Yahoo Finance, Macrotrends, or in dustry reports to benchmark profit margins. 
This approach helps both university and spinout share in success and avoid overburdening the business in the early years. 
University representatives will be able to discuss the calculated royalty rate with you.  </t>
  </si>
  <si>
    <t xml:space="preserve">    Royalt Rate Tool  © 2026 by Mikkel Frost, University of Southern Denmark  is licensed under CC BY-NC 4.0. To view a copy of this license, visit https://creativecommons.org/licenses/by-nc/4.0/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</si>
</sst>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0"/>
    <numFmt numFmtId="165" formatCode="0.0%"/>
    <numFmt numFmtId="166" formatCode="0.##%"/>
    <numFmt numFmtId="167" formatCode="_-* #,##0_-;\-* #,##0_-;_-* &quot;-&quot;??_-;_-@_-"/>
  </numFmts>
  <fonts count="18" x14ac:knownFonts="1">
    <font>
      <sz val="11"/>
      <color theme="1"/>
      <name val="Arial"/>
      <family val="2"/>
      <scheme val="minor"/>
    </font>
    <font>
      <sz val="11"/>
      <color theme="1"/>
      <name val="Arial"/>
      <family val="2"/>
      <scheme val="minor"/>
    </font>
    <font>
      <b/>
      <sz val="11"/>
      <color theme="0"/>
      <name val="Arial"/>
      <family val="2"/>
      <scheme val="minor"/>
    </font>
    <font>
      <b/>
      <sz val="14"/>
      <color theme="1"/>
      <name val="Arial"/>
      <family val="2"/>
      <scheme val="minor"/>
    </font>
    <font>
      <b/>
      <sz val="10"/>
      <color theme="0"/>
      <name val="Arial"/>
      <family val="2"/>
      <scheme val="minor"/>
    </font>
    <font>
      <b/>
      <sz val="14"/>
      <color theme="0"/>
      <name val="Arial"/>
      <family val="2"/>
      <scheme val="minor"/>
    </font>
    <font>
      <sz val="9"/>
      <color theme="0"/>
      <name val="Arial"/>
      <family val="2"/>
      <scheme val="minor"/>
    </font>
    <font>
      <b/>
      <sz val="11"/>
      <color theme="1"/>
      <name val="Arial"/>
      <family val="2"/>
      <scheme val="minor"/>
    </font>
    <font>
      <sz val="10"/>
      <color theme="0"/>
      <name val="Arial"/>
      <family val="2"/>
      <scheme val="minor"/>
    </font>
    <font>
      <i/>
      <sz val="11"/>
      <color theme="1"/>
      <name val="Arial"/>
      <family val="2"/>
      <scheme val="minor"/>
    </font>
    <font>
      <i/>
      <sz val="9"/>
      <color theme="1"/>
      <name val="Arial"/>
      <family val="2"/>
      <scheme val="minor"/>
    </font>
    <font>
      <b/>
      <sz val="10"/>
      <color theme="1" tint="0.34998626667073579"/>
      <name val="Arial"/>
      <family val="2"/>
      <scheme val="minor"/>
    </font>
    <font>
      <sz val="11"/>
      <color theme="0"/>
      <name val="Arial"/>
      <family val="2"/>
      <scheme val="minor"/>
    </font>
    <font>
      <b/>
      <sz val="16"/>
      <color theme="1"/>
      <name val="Arial"/>
      <family val="2"/>
      <scheme val="minor"/>
    </font>
    <font>
      <sz val="9"/>
      <color theme="1"/>
      <name val="Arial"/>
      <family val="2"/>
      <scheme val="minor"/>
    </font>
    <font>
      <sz val="11"/>
      <color rgb="FF000000"/>
      <name val="Arial"/>
      <scheme val="minor"/>
    </font>
    <font>
      <sz val="11"/>
      <color rgb="FFE07E3C"/>
      <name val="Arial"/>
      <scheme val="minor"/>
    </font>
    <font>
      <sz val="11"/>
      <color theme="1"/>
      <name val="Arial"/>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7"/>
        <bgColor indexed="64"/>
      </patternFill>
    </fill>
    <fill>
      <patternFill patternType="solid">
        <fgColor theme="2" tint="0.7999816888943144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0"/>
      </bottom>
      <diagonal/>
    </border>
    <border>
      <left/>
      <right/>
      <top/>
      <bottom style="double">
        <color theme="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style="thin">
        <color theme="1"/>
      </bottom>
      <diagonal/>
    </border>
    <border>
      <left/>
      <right/>
      <top style="medium">
        <color theme="0"/>
      </top>
      <bottom style="medium">
        <color theme="0"/>
      </bottom>
      <diagonal/>
    </border>
    <border>
      <left/>
      <right/>
      <top style="medium">
        <color theme="0"/>
      </top>
      <bottom/>
      <diagonal/>
    </border>
    <border>
      <left/>
      <right/>
      <top style="medium">
        <color theme="0"/>
      </top>
      <bottom style="thin">
        <color theme="0"/>
      </bottom>
      <diagonal/>
    </border>
    <border>
      <left/>
      <right/>
      <top style="thin">
        <color theme="0"/>
      </top>
      <bottom/>
      <diagonal/>
    </border>
    <border>
      <left/>
      <right/>
      <top style="thin">
        <color theme="0"/>
      </top>
      <bottom style="thin">
        <color theme="0"/>
      </bottom>
      <diagonal/>
    </border>
    <border>
      <left style="thin">
        <color theme="1"/>
      </left>
      <right style="thin">
        <color theme="1"/>
      </right>
      <top style="thin">
        <color theme="1"/>
      </top>
      <bottom style="thin">
        <color theme="1"/>
      </bottom>
      <diagonal/>
    </border>
    <border>
      <left/>
      <right/>
      <top/>
      <bottom style="double">
        <color rgb="FF00000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79">
    <xf numFmtId="0" fontId="0" fillId="0" borderId="0" xfId="0"/>
    <xf numFmtId="0" fontId="3" fillId="0" borderId="0" xfId="0" applyFont="1"/>
    <xf numFmtId="0" fontId="4" fillId="2" borderId="0" xfId="0" applyFont="1" applyFill="1" applyAlignment="1">
      <alignment horizontal="center"/>
    </xf>
    <xf numFmtId="3" fontId="4" fillId="2" borderId="0" xfId="0" applyNumberFormat="1" applyFont="1" applyFill="1" applyAlignment="1">
      <alignment horizontal="right"/>
    </xf>
    <xf numFmtId="17" fontId="4" fillId="2" borderId="0" xfId="0" quotePrefix="1" applyNumberFormat="1" applyFont="1" applyFill="1" applyAlignment="1">
      <alignment horizontal="center"/>
    </xf>
    <xf numFmtId="0" fontId="0" fillId="0" borderId="0" xfId="0" quotePrefix="1"/>
    <xf numFmtId="0" fontId="2" fillId="4" borderId="2" xfId="0" applyFont="1" applyFill="1" applyBorder="1"/>
    <xf numFmtId="0" fontId="2" fillId="4" borderId="3" xfId="0" applyFont="1" applyFill="1" applyBorder="1"/>
    <xf numFmtId="0" fontId="2" fillId="4" borderId="4" xfId="0" applyFont="1" applyFill="1" applyBorder="1"/>
    <xf numFmtId="0" fontId="2" fillId="4" borderId="0" xfId="0" applyFont="1" applyFill="1"/>
    <xf numFmtId="0" fontId="2" fillId="4" borderId="5" xfId="0" applyFont="1" applyFill="1" applyBorder="1"/>
    <xf numFmtId="0" fontId="2" fillId="4" borderId="0" xfId="0" applyFont="1" applyFill="1" applyAlignment="1">
      <alignment horizontal="right"/>
    </xf>
    <xf numFmtId="0" fontId="2" fillId="4" borderId="7" xfId="0" applyFont="1" applyFill="1" applyBorder="1"/>
    <xf numFmtId="0" fontId="2" fillId="4" borderId="8" xfId="0" applyFont="1" applyFill="1" applyBorder="1"/>
    <xf numFmtId="0" fontId="5" fillId="4" borderId="1" xfId="0" applyFont="1" applyFill="1" applyBorder="1"/>
    <xf numFmtId="0" fontId="2" fillId="4" borderId="9" xfId="0" applyFont="1" applyFill="1" applyBorder="1"/>
    <xf numFmtId="0" fontId="2" fillId="4" borderId="0" xfId="0" applyFont="1" applyFill="1" applyAlignment="1">
      <alignment horizontal="center"/>
    </xf>
    <xf numFmtId="0" fontId="6" fillId="4" borderId="6" xfId="0" applyFont="1" applyFill="1" applyBorder="1"/>
    <xf numFmtId="2" fontId="0" fillId="3" borderId="0" xfId="0" applyNumberFormat="1" applyFill="1" applyAlignment="1">
      <alignment horizontal="center"/>
    </xf>
    <xf numFmtId="3" fontId="0" fillId="0" borderId="0" xfId="0" applyNumberFormat="1"/>
    <xf numFmtId="164" fontId="0" fillId="0" borderId="0" xfId="0" applyNumberFormat="1"/>
    <xf numFmtId="0" fontId="8" fillId="4" borderId="0" xfId="0" applyFont="1" applyFill="1"/>
    <xf numFmtId="0" fontId="7" fillId="0" borderId="0" xfId="0" applyFont="1"/>
    <xf numFmtId="0" fontId="0" fillId="0" borderId="0" xfId="0" applyAlignment="1">
      <alignment vertical="top" wrapText="1"/>
    </xf>
    <xf numFmtId="0" fontId="2" fillId="4" borderId="16" xfId="0" applyFont="1" applyFill="1" applyBorder="1"/>
    <xf numFmtId="0" fontId="2" fillId="4" borderId="18" xfId="0" applyFont="1" applyFill="1" applyBorder="1"/>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xf numFmtId="0" fontId="2" fillId="4" borderId="19" xfId="0" applyFont="1" applyFill="1" applyBorder="1" applyAlignment="1">
      <alignment horizontal="center"/>
    </xf>
    <xf numFmtId="9" fontId="0" fillId="0" borderId="0" xfId="0" applyNumberFormat="1" applyAlignment="1">
      <alignment horizontal="center"/>
    </xf>
    <xf numFmtId="165" fontId="0" fillId="0" borderId="14" xfId="0" applyNumberFormat="1" applyBorder="1"/>
    <xf numFmtId="0" fontId="9" fillId="0" borderId="0" xfId="0" applyFont="1"/>
    <xf numFmtId="166" fontId="4" fillId="2" borderId="0" xfId="1" applyNumberFormat="1" applyFont="1" applyFill="1" applyAlignment="1">
      <alignment horizontal="center"/>
    </xf>
    <xf numFmtId="3" fontId="11" fillId="2" borderId="0" xfId="0" applyNumberFormat="1" applyFont="1" applyFill="1" applyAlignment="1">
      <alignment horizontal="right"/>
    </xf>
    <xf numFmtId="0" fontId="0" fillId="3" borderId="0" xfId="0" applyFill="1"/>
    <xf numFmtId="0" fontId="10" fillId="3" borderId="0" xfId="0" applyFont="1" applyFill="1"/>
    <xf numFmtId="0" fontId="13" fillId="0" borderId="0" xfId="0" applyFont="1"/>
    <xf numFmtId="3" fontId="0" fillId="0" borderId="0" xfId="0" applyNumberFormat="1" applyAlignment="1">
      <alignment horizontal="center"/>
    </xf>
    <xf numFmtId="0" fontId="0" fillId="0" borderId="0" xfId="0" applyAlignment="1">
      <alignment horizontal="right"/>
    </xf>
    <xf numFmtId="165" fontId="12" fillId="0" borderId="0" xfId="1" applyNumberFormat="1" applyFont="1"/>
    <xf numFmtId="167" fontId="12" fillId="0" borderId="0" xfId="2" applyNumberFormat="1" applyFont="1"/>
    <xf numFmtId="0" fontId="7" fillId="0" borderId="0" xfId="0" applyFont="1" applyAlignment="1">
      <alignment horizontal="center"/>
    </xf>
    <xf numFmtId="0" fontId="14" fillId="0" borderId="0" xfId="0" applyFont="1" applyAlignment="1">
      <alignment horizontal="center"/>
    </xf>
    <xf numFmtId="165" fontId="0" fillId="0" borderId="0" xfId="0" applyNumberFormat="1" applyAlignment="1">
      <alignment horizontal="center"/>
    </xf>
    <xf numFmtId="2" fontId="0" fillId="0" borderId="0" xfId="0" applyNumberFormat="1"/>
    <xf numFmtId="2" fontId="2" fillId="4" borderId="9" xfId="0" applyNumberFormat="1" applyFont="1" applyFill="1" applyBorder="1"/>
    <xf numFmtId="0" fontId="17" fillId="0" borderId="0" xfId="0" applyFont="1"/>
    <xf numFmtId="9" fontId="0" fillId="5" borderId="0" xfId="0" applyNumberFormat="1" applyFill="1"/>
    <xf numFmtId="0" fontId="7" fillId="5" borderId="7" xfId="0" applyFont="1" applyFill="1" applyBorder="1" applyAlignment="1">
      <alignment horizontal="left"/>
    </xf>
    <xf numFmtId="9" fontId="0" fillId="5" borderId="7" xfId="0" applyNumberFormat="1" applyFill="1" applyBorder="1" applyAlignment="1">
      <alignment horizontal="center"/>
    </xf>
    <xf numFmtId="0" fontId="0" fillId="0" borderId="20" xfId="0" applyBorder="1" applyAlignment="1">
      <alignment horizontal="left"/>
    </xf>
    <xf numFmtId="0" fontId="0" fillId="0" borderId="20" xfId="0" applyBorder="1" applyAlignment="1">
      <alignment horizontal="center"/>
    </xf>
    <xf numFmtId="3" fontId="0" fillId="0" borderId="20" xfId="0" applyNumberFormat="1" applyBorder="1" applyAlignment="1">
      <alignment horizontal="center"/>
    </xf>
    <xf numFmtId="3" fontId="0" fillId="0" borderId="13" xfId="0" applyNumberFormat="1" applyBorder="1" applyAlignment="1">
      <alignment horizontal="center"/>
    </xf>
    <xf numFmtId="0" fontId="4" fillId="2" borderId="0" xfId="0" applyFont="1" applyFill="1" applyAlignment="1">
      <alignment horizontal="center" vertical="center" textRotation="90"/>
    </xf>
    <xf numFmtId="0" fontId="4" fillId="2" borderId="0" xfId="0" applyFont="1" applyFill="1" applyAlignment="1">
      <alignment horizontal="center"/>
    </xf>
    <xf numFmtId="10" fontId="0" fillId="0" borderId="13" xfId="0" applyNumberFormat="1" applyBorder="1" applyAlignment="1">
      <alignment horizontal="center"/>
    </xf>
    <xf numFmtId="3" fontId="0" fillId="0" borderId="21" xfId="0" applyNumberFormat="1" applyBorder="1" applyAlignment="1">
      <alignment horizontal="center"/>
    </xf>
    <xf numFmtId="3" fontId="2" fillId="4" borderId="19" xfId="0" applyNumberFormat="1" applyFont="1" applyFill="1" applyBorder="1" applyAlignment="1">
      <alignment horizontal="right"/>
    </xf>
    <xf numFmtId="0" fontId="4" fillId="2" borderId="0" xfId="0" applyFont="1" applyFill="1" applyAlignment="1">
      <alignment horizontal="center" wrapText="1"/>
    </xf>
    <xf numFmtId="10" fontId="2" fillId="4" borderId="10" xfId="1" applyNumberFormat="1" applyFont="1" applyFill="1" applyBorder="1" applyAlignment="1">
      <alignment horizontal="center"/>
    </xf>
    <xf numFmtId="165" fontId="2" fillId="4" borderId="15" xfId="1" applyNumberFormat="1" applyFont="1" applyFill="1" applyBorder="1" applyAlignment="1">
      <alignment horizontal="center"/>
    </xf>
    <xf numFmtId="0" fontId="2" fillId="4" borderId="9" xfId="0" applyFont="1" applyFill="1" applyBorder="1" applyAlignment="1">
      <alignment horizontal="center"/>
    </xf>
    <xf numFmtId="3" fontId="2" fillId="4" borderId="17" xfId="0" applyNumberFormat="1" applyFont="1" applyFill="1" applyBorder="1" applyAlignment="1">
      <alignment horizontal="right"/>
    </xf>
    <xf numFmtId="3" fontId="2" fillId="4" borderId="0" xfId="0" applyNumberFormat="1" applyFont="1" applyFill="1" applyAlignment="1">
      <alignment horizontal="right"/>
    </xf>
    <xf numFmtId="3" fontId="2" fillId="4" borderId="18" xfId="0" applyNumberFormat="1" applyFont="1" applyFill="1" applyBorder="1" applyAlignment="1">
      <alignment horizontal="right"/>
    </xf>
    <xf numFmtId="0" fontId="0" fillId="0" borderId="11" xfId="0" applyBorder="1" applyAlignment="1">
      <alignment horizontal="center"/>
    </xf>
    <xf numFmtId="0" fontId="0" fillId="0" borderId="12" xfId="0" applyBorder="1" applyAlignment="1">
      <alignment horizontal="center"/>
    </xf>
    <xf numFmtId="0" fontId="2" fillId="4" borderId="4" xfId="0" applyFont="1" applyFill="1" applyBorder="1" applyAlignment="1">
      <alignment horizontal="right"/>
    </xf>
    <xf numFmtId="0" fontId="2" fillId="4" borderId="0" xfId="0" applyFont="1" applyFill="1" applyAlignment="1">
      <alignment horizontal="right"/>
    </xf>
    <xf numFmtId="165" fontId="2" fillId="4" borderId="9" xfId="0" applyNumberFormat="1"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4" fillId="2" borderId="0" xfId="0" applyFont="1" applyFill="1" applyAlignment="1">
      <alignment horizontal="center" vertical="center" textRotation="90" wrapText="1"/>
    </xf>
    <xf numFmtId="3" fontId="0" fillId="5" borderId="13" xfId="0" applyNumberFormat="1" applyFill="1" applyBorder="1" applyAlignment="1">
      <alignment horizontal="center"/>
    </xf>
    <xf numFmtId="0" fontId="0" fillId="0" borderId="0" xfId="0" applyAlignment="1">
      <alignment horizontal="left" vertical="top" wrapText="1"/>
    </xf>
    <xf numFmtId="0" fontId="7" fillId="0" borderId="0" xfId="0" applyFont="1" applyAlignment="1">
      <alignment horizontal="center"/>
    </xf>
    <xf numFmtId="0" fontId="9" fillId="6" borderId="0" xfId="0" applyFont="1" applyFill="1" applyAlignment="1">
      <alignment horizontal="left"/>
    </xf>
  </cellXfs>
  <cellStyles count="3">
    <cellStyle name="Komma" xfId="2" builtinId="3"/>
    <cellStyle name="Normal" xfId="0" builtinId="0"/>
    <cellStyle name="Procent" xfId="1" builtinId="5"/>
  </cellStyles>
  <dxfs count="19">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theme="1"/>
      </font>
      <fill>
        <patternFill>
          <bgColor rgb="FF00B0F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theme="1"/>
      </font>
      <fill>
        <patternFill>
          <bgColor rgb="FF00B0F0"/>
        </patternFill>
      </fill>
    </dxf>
    <dxf>
      <font>
        <b/>
        <i val="0"/>
        <color theme="1"/>
      </font>
      <fill>
        <patternFill>
          <bgColor rgb="FF00B0F0"/>
        </patternFill>
      </fill>
    </dxf>
    <dxf>
      <font>
        <strike val="0"/>
        <color theme="1"/>
      </font>
      <numFmt numFmtId="166" formatCode="0.##%"/>
      <fill>
        <patternFill>
          <bgColor rgb="FFFFFF0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theme="1"/>
      </font>
      <fill>
        <patternFill>
          <bgColor rgb="FF00B0F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theme="1"/>
      </font>
      <fill>
        <patternFill>
          <bgColor rgb="FF00B0F0"/>
        </patternFill>
      </fill>
    </dxf>
    <dxf>
      <font>
        <color theme="1"/>
      </font>
      <numFmt numFmtId="3" formatCode="#,##0"/>
      <fill>
        <patternFill>
          <bgColor rgb="FFFFFF00"/>
        </patternFill>
      </fill>
    </dxf>
  </dxfs>
  <tableStyles count="1" defaultTableStyle="TableStyleMedium2" defaultPivotStyle="PivotStyleLight16">
    <tableStyle name="Invisible" pivot="0" table="0" count="0" xr9:uid="{2E7F483B-2B08-4B49-B71B-F58BD2F7393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DU">
  <a:themeElements>
    <a:clrScheme name="SDU">
      <a:dk1>
        <a:srgbClr val="000000"/>
      </a:dk1>
      <a:lt1>
        <a:sysClr val="window" lastClr="FFFFFF"/>
      </a:lt1>
      <a:dk2>
        <a:srgbClr val="7A6040"/>
      </a:dk2>
      <a:lt2>
        <a:srgbClr val="DDCBA4"/>
      </a:lt2>
      <a:accent1>
        <a:srgbClr val="AEB862"/>
      </a:accent1>
      <a:accent2>
        <a:srgbClr val="789D4A"/>
      </a:accent2>
      <a:accent3>
        <a:srgbClr val="F2C75C"/>
      </a:accent3>
      <a:accent4>
        <a:srgbClr val="E07E3C"/>
      </a:accent4>
      <a:accent5>
        <a:srgbClr val="E1BBB4"/>
      </a:accent5>
      <a:accent6>
        <a:srgbClr val="D05A57"/>
      </a:accent6>
      <a:hlink>
        <a:srgbClr val="0563C1"/>
      </a:hlink>
      <a:folHlink>
        <a:srgbClr val="954F72"/>
      </a:folHlink>
    </a:clrScheme>
    <a:fontScheme name="SDU">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2774-4FA8-4DB9-ACB7-61C81F9E1DC2}">
  <dimension ref="A2:AC150"/>
  <sheetViews>
    <sheetView tabSelected="1" workbookViewId="0">
      <selection activeCell="D4" sqref="D4:L4"/>
    </sheetView>
  </sheetViews>
  <sheetFormatPr defaultRowHeight="14.25" x14ac:dyDescent="0.2"/>
  <cols>
    <col min="1" max="1" width="3" customWidth="1"/>
    <col min="2" max="2" width="6.25" customWidth="1"/>
    <col min="3" max="13" width="5" customWidth="1"/>
    <col min="14" max="14" width="5.5" customWidth="1"/>
    <col min="15" max="15" width="4.75" customWidth="1"/>
    <col min="16" max="24" width="5.25" customWidth="1"/>
  </cols>
  <sheetData>
    <row r="2" spans="1:24" ht="23.45" customHeight="1" x14ac:dyDescent="0.3">
      <c r="A2" s="37" t="s">
        <v>0</v>
      </c>
      <c r="I2" s="47" t="s">
        <v>1</v>
      </c>
    </row>
    <row r="3" spans="1:24" ht="12.95" customHeight="1" x14ac:dyDescent="0.3">
      <c r="A3" s="37"/>
    </row>
    <row r="4" spans="1:24" ht="15" x14ac:dyDescent="0.25">
      <c r="A4" t="s">
        <v>2</v>
      </c>
      <c r="D4" s="49" t="s">
        <v>3</v>
      </c>
      <c r="E4" s="49"/>
      <c r="F4" s="49"/>
      <c r="G4" s="49"/>
      <c r="H4" s="49"/>
      <c r="I4" s="49"/>
      <c r="J4" s="49"/>
      <c r="K4" s="49"/>
      <c r="L4" s="49"/>
    </row>
    <row r="6" spans="1:24" ht="18" x14ac:dyDescent="0.25">
      <c r="A6" s="1" t="s">
        <v>4</v>
      </c>
      <c r="B6" s="1"/>
      <c r="N6" s="1" t="s">
        <v>5</v>
      </c>
      <c r="O6" s="1"/>
    </row>
    <row r="7" spans="1:24" x14ac:dyDescent="0.2">
      <c r="C7" s="56" t="s">
        <v>6</v>
      </c>
      <c r="D7" s="56"/>
      <c r="E7" s="56"/>
      <c r="F7" s="56"/>
      <c r="G7" s="56"/>
      <c r="H7" s="56"/>
      <c r="I7" s="56"/>
      <c r="J7" s="56"/>
      <c r="K7" s="56"/>
      <c r="P7" s="56" t="s">
        <v>7</v>
      </c>
      <c r="Q7" s="56"/>
      <c r="R7" s="56"/>
      <c r="S7" s="56"/>
      <c r="T7" s="56"/>
      <c r="U7" s="56"/>
      <c r="V7" s="56"/>
      <c r="W7" s="56"/>
      <c r="X7" s="56"/>
    </row>
    <row r="8" spans="1:24" x14ac:dyDescent="0.2">
      <c r="C8" s="2">
        <v>2</v>
      </c>
      <c r="D8" s="2">
        <v>4</v>
      </c>
      <c r="E8" s="2">
        <v>6</v>
      </c>
      <c r="F8" s="2">
        <v>8</v>
      </c>
      <c r="G8" s="2">
        <v>10</v>
      </c>
      <c r="H8" s="2">
        <v>15</v>
      </c>
      <c r="I8" s="2">
        <v>20</v>
      </c>
      <c r="J8" s="2">
        <v>25</v>
      </c>
      <c r="K8" s="2">
        <v>30</v>
      </c>
      <c r="P8" s="2">
        <v>8</v>
      </c>
      <c r="Q8" s="2">
        <v>7</v>
      </c>
      <c r="R8" s="2">
        <v>6</v>
      </c>
      <c r="S8" s="2">
        <v>5</v>
      </c>
      <c r="T8" s="2">
        <v>4</v>
      </c>
      <c r="U8" s="2">
        <v>3</v>
      </c>
      <c r="V8" s="2">
        <v>2</v>
      </c>
      <c r="W8" s="2">
        <v>1</v>
      </c>
      <c r="X8" s="2">
        <v>0</v>
      </c>
    </row>
    <row r="9" spans="1:24" x14ac:dyDescent="0.2">
      <c r="A9" s="55" t="s">
        <v>8</v>
      </c>
      <c r="B9" s="3">
        <v>5</v>
      </c>
      <c r="C9">
        <v>-16</v>
      </c>
      <c r="D9">
        <v>-14</v>
      </c>
      <c r="E9">
        <v>-12</v>
      </c>
      <c r="F9">
        <v>-10</v>
      </c>
      <c r="G9">
        <v>-8</v>
      </c>
      <c r="H9">
        <v>-6</v>
      </c>
      <c r="I9">
        <v>-4</v>
      </c>
      <c r="J9">
        <v>-2</v>
      </c>
      <c r="K9">
        <v>0</v>
      </c>
      <c r="N9" s="74" t="s">
        <v>9</v>
      </c>
      <c r="O9" s="3">
        <v>500</v>
      </c>
      <c r="P9">
        <v>-8</v>
      </c>
      <c r="Q9">
        <v>-7</v>
      </c>
      <c r="R9">
        <v>-6</v>
      </c>
      <c r="S9">
        <v>-5</v>
      </c>
      <c r="T9">
        <v>-4</v>
      </c>
      <c r="U9">
        <v>-3</v>
      </c>
      <c r="V9">
        <v>-2</v>
      </c>
      <c r="W9">
        <v>-1</v>
      </c>
      <c r="X9">
        <v>0</v>
      </c>
    </row>
    <row r="10" spans="1:24" x14ac:dyDescent="0.2">
      <c r="A10" s="55"/>
      <c r="B10" s="3">
        <v>10</v>
      </c>
      <c r="C10">
        <v>-14</v>
      </c>
      <c r="D10">
        <v>-12</v>
      </c>
      <c r="E10">
        <v>-10</v>
      </c>
      <c r="F10">
        <v>-8</v>
      </c>
      <c r="G10">
        <v>-6</v>
      </c>
      <c r="H10">
        <v>-4</v>
      </c>
      <c r="I10">
        <v>-2</v>
      </c>
      <c r="J10">
        <v>0</v>
      </c>
      <c r="K10">
        <v>2</v>
      </c>
      <c r="N10" s="74"/>
      <c r="O10" s="3">
        <v>200</v>
      </c>
      <c r="P10">
        <v>-7</v>
      </c>
      <c r="Q10">
        <v>-6</v>
      </c>
      <c r="R10">
        <v>-5</v>
      </c>
      <c r="S10">
        <v>-4</v>
      </c>
      <c r="T10">
        <v>-3</v>
      </c>
      <c r="U10">
        <v>-2</v>
      </c>
      <c r="V10">
        <v>-1</v>
      </c>
      <c r="W10">
        <v>0</v>
      </c>
      <c r="X10">
        <v>1</v>
      </c>
    </row>
    <row r="11" spans="1:24" x14ac:dyDescent="0.2">
      <c r="A11" s="55"/>
      <c r="B11" s="3">
        <v>25</v>
      </c>
      <c r="C11">
        <v>-12</v>
      </c>
      <c r="D11">
        <v>-10</v>
      </c>
      <c r="E11">
        <v>-8</v>
      </c>
      <c r="F11">
        <v>-6</v>
      </c>
      <c r="G11">
        <v>-4</v>
      </c>
      <c r="H11">
        <v>-2</v>
      </c>
      <c r="I11">
        <v>0</v>
      </c>
      <c r="J11">
        <v>2</v>
      </c>
      <c r="K11">
        <v>4</v>
      </c>
      <c r="N11" s="74"/>
      <c r="O11" s="3">
        <v>100</v>
      </c>
      <c r="P11">
        <v>-6</v>
      </c>
      <c r="Q11">
        <v>-5</v>
      </c>
      <c r="R11">
        <v>-4</v>
      </c>
      <c r="S11">
        <v>-3</v>
      </c>
      <c r="T11">
        <v>-2</v>
      </c>
      <c r="U11">
        <v>-1</v>
      </c>
      <c r="V11">
        <v>0</v>
      </c>
      <c r="W11">
        <v>1</v>
      </c>
      <c r="X11">
        <v>2</v>
      </c>
    </row>
    <row r="12" spans="1:24" x14ac:dyDescent="0.2">
      <c r="A12" s="55"/>
      <c r="B12" s="3">
        <v>50</v>
      </c>
      <c r="C12">
        <v>-10</v>
      </c>
      <c r="D12">
        <v>-8</v>
      </c>
      <c r="E12">
        <v>-6</v>
      </c>
      <c r="F12">
        <v>-4</v>
      </c>
      <c r="G12">
        <v>-2</v>
      </c>
      <c r="H12">
        <v>0</v>
      </c>
      <c r="I12">
        <v>2</v>
      </c>
      <c r="J12">
        <v>4</v>
      </c>
      <c r="K12">
        <v>6</v>
      </c>
      <c r="N12" s="74"/>
      <c r="O12" s="3">
        <v>50</v>
      </c>
      <c r="P12">
        <v>-5</v>
      </c>
      <c r="Q12">
        <v>-4</v>
      </c>
      <c r="R12">
        <v>-3</v>
      </c>
      <c r="S12">
        <v>-2</v>
      </c>
      <c r="T12">
        <v>-1</v>
      </c>
      <c r="U12">
        <v>0</v>
      </c>
      <c r="V12">
        <v>1</v>
      </c>
      <c r="W12">
        <v>2</v>
      </c>
      <c r="X12">
        <v>3</v>
      </c>
    </row>
    <row r="13" spans="1:24" x14ac:dyDescent="0.2">
      <c r="A13" s="55"/>
      <c r="B13" s="3">
        <v>100</v>
      </c>
      <c r="C13">
        <v>-8</v>
      </c>
      <c r="D13">
        <v>-6</v>
      </c>
      <c r="E13">
        <v>-4</v>
      </c>
      <c r="F13">
        <v>-2</v>
      </c>
      <c r="G13">
        <v>0</v>
      </c>
      <c r="H13">
        <v>2</v>
      </c>
      <c r="I13">
        <v>4</v>
      </c>
      <c r="J13">
        <v>6</v>
      </c>
      <c r="K13">
        <v>8</v>
      </c>
      <c r="N13" s="74"/>
      <c r="O13" s="3">
        <v>25</v>
      </c>
      <c r="P13">
        <v>-4</v>
      </c>
      <c r="Q13">
        <v>-3</v>
      </c>
      <c r="R13">
        <v>-2</v>
      </c>
      <c r="S13">
        <v>-1</v>
      </c>
      <c r="T13">
        <v>0</v>
      </c>
      <c r="U13">
        <v>1</v>
      </c>
      <c r="V13">
        <v>2</v>
      </c>
      <c r="W13">
        <v>3</v>
      </c>
      <c r="X13">
        <v>4</v>
      </c>
    </row>
    <row r="14" spans="1:24" x14ac:dyDescent="0.2">
      <c r="A14" s="55"/>
      <c r="B14" s="3">
        <v>250</v>
      </c>
      <c r="C14">
        <v>-6</v>
      </c>
      <c r="D14">
        <v>-4</v>
      </c>
      <c r="E14">
        <v>-2</v>
      </c>
      <c r="F14">
        <v>0</v>
      </c>
      <c r="G14">
        <v>2</v>
      </c>
      <c r="H14">
        <v>4</v>
      </c>
      <c r="I14">
        <v>6</v>
      </c>
      <c r="J14">
        <v>8</v>
      </c>
      <c r="K14">
        <v>10</v>
      </c>
      <c r="N14" s="74"/>
      <c r="O14" s="3">
        <v>10</v>
      </c>
      <c r="P14">
        <v>-3</v>
      </c>
      <c r="Q14">
        <v>-2</v>
      </c>
      <c r="R14">
        <v>-1</v>
      </c>
      <c r="S14">
        <v>0</v>
      </c>
      <c r="T14">
        <v>1</v>
      </c>
      <c r="U14">
        <v>2</v>
      </c>
      <c r="V14">
        <v>3</v>
      </c>
      <c r="W14">
        <v>4</v>
      </c>
      <c r="X14">
        <v>5</v>
      </c>
    </row>
    <row r="15" spans="1:24" x14ac:dyDescent="0.2">
      <c r="A15" s="55"/>
      <c r="B15" s="3">
        <v>500</v>
      </c>
      <c r="C15">
        <v>-4</v>
      </c>
      <c r="D15">
        <v>-2</v>
      </c>
      <c r="E15">
        <v>0</v>
      </c>
      <c r="F15">
        <v>2</v>
      </c>
      <c r="G15">
        <v>4</v>
      </c>
      <c r="H15">
        <v>6</v>
      </c>
      <c r="I15">
        <v>8</v>
      </c>
      <c r="J15">
        <v>10</v>
      </c>
      <c r="K15">
        <v>12</v>
      </c>
      <c r="N15" s="74"/>
      <c r="O15" s="3">
        <v>5</v>
      </c>
      <c r="P15">
        <v>-2</v>
      </c>
      <c r="Q15">
        <v>-1</v>
      </c>
      <c r="R15">
        <v>0</v>
      </c>
      <c r="S15">
        <v>1</v>
      </c>
      <c r="T15">
        <v>2</v>
      </c>
      <c r="U15">
        <v>3</v>
      </c>
      <c r="V15">
        <v>4</v>
      </c>
      <c r="W15">
        <v>5</v>
      </c>
      <c r="X15">
        <v>6</v>
      </c>
    </row>
    <row r="16" spans="1:24" x14ac:dyDescent="0.2">
      <c r="A16" s="55"/>
      <c r="B16" s="3">
        <v>1000</v>
      </c>
      <c r="C16">
        <v>-2</v>
      </c>
      <c r="D16">
        <v>0</v>
      </c>
      <c r="E16">
        <v>2</v>
      </c>
      <c r="F16">
        <v>4</v>
      </c>
      <c r="G16">
        <v>6</v>
      </c>
      <c r="H16">
        <v>8</v>
      </c>
      <c r="I16">
        <v>10</v>
      </c>
      <c r="J16">
        <v>12</v>
      </c>
      <c r="K16">
        <v>14</v>
      </c>
      <c r="N16" s="74"/>
      <c r="O16" s="3">
        <v>2</v>
      </c>
      <c r="P16">
        <v>-1</v>
      </c>
      <c r="Q16">
        <v>0</v>
      </c>
      <c r="R16">
        <v>1</v>
      </c>
      <c r="S16">
        <v>2</v>
      </c>
      <c r="T16">
        <v>3</v>
      </c>
      <c r="U16">
        <v>4</v>
      </c>
      <c r="V16">
        <v>5</v>
      </c>
      <c r="W16">
        <v>6</v>
      </c>
      <c r="X16">
        <v>7</v>
      </c>
    </row>
    <row r="17" spans="1:24" x14ac:dyDescent="0.2">
      <c r="A17" s="55"/>
      <c r="B17" s="3">
        <v>2500</v>
      </c>
      <c r="C17">
        <v>0</v>
      </c>
      <c r="D17">
        <v>2</v>
      </c>
      <c r="E17">
        <v>4</v>
      </c>
      <c r="F17">
        <v>6</v>
      </c>
      <c r="G17">
        <v>8</v>
      </c>
      <c r="H17">
        <v>10</v>
      </c>
      <c r="I17">
        <v>12</v>
      </c>
      <c r="J17">
        <v>14</v>
      </c>
      <c r="K17">
        <v>16</v>
      </c>
      <c r="N17" s="74"/>
      <c r="O17" s="3">
        <v>1</v>
      </c>
      <c r="P17">
        <v>0</v>
      </c>
      <c r="Q17">
        <v>1</v>
      </c>
      <c r="R17">
        <v>2</v>
      </c>
      <c r="S17">
        <v>3</v>
      </c>
      <c r="T17">
        <v>4</v>
      </c>
      <c r="U17">
        <v>5</v>
      </c>
      <c r="V17">
        <v>6</v>
      </c>
      <c r="W17">
        <v>7</v>
      </c>
      <c r="X17">
        <v>8</v>
      </c>
    </row>
    <row r="19" spans="1:24" x14ac:dyDescent="0.2">
      <c r="B19" t="s">
        <v>10</v>
      </c>
      <c r="D19" s="72">
        <v>15</v>
      </c>
      <c r="E19" s="72"/>
      <c r="F19" s="5" t="s">
        <v>11</v>
      </c>
      <c r="G19">
        <f>IF(D19&gt;K148,8,IF(D19&gt;J148,6,IF(D19&gt;I148,4,IF(D19&gt;H148,2,IF(D19&gt;G148,0,IF(D19&gt;F148,-2,IF(D19&gt;E148,-4,IF(D19&gt;D148,-6,-8))))))))</f>
        <v>2</v>
      </c>
      <c r="O19" t="s">
        <v>12</v>
      </c>
      <c r="Q19" s="72">
        <v>5</v>
      </c>
      <c r="R19" s="72"/>
      <c r="S19" s="5" t="s">
        <v>11</v>
      </c>
      <c r="T19">
        <f>Q19*-1+4</f>
        <v>-1</v>
      </c>
    </row>
    <row r="20" spans="1:24" x14ac:dyDescent="0.2">
      <c r="B20" t="s">
        <v>13</v>
      </c>
      <c r="D20" s="75">
        <v>1680</v>
      </c>
      <c r="E20" s="75"/>
      <c r="F20" s="5" t="s">
        <v>11</v>
      </c>
      <c r="G20">
        <f>IF(D20&gt;K149,8,IF(D20&gt;J149,6,IF(D20&gt;I149,4,IF(D20&gt;H149,2,IF(D20&gt;G149,0,IF(D20&gt;F149,-2,IF(D20&gt;E149,-4,IF(D20&gt;D149,-6,-8))))))))</f>
        <v>6</v>
      </c>
      <c r="O20" t="s">
        <v>14</v>
      </c>
      <c r="Q20" s="73">
        <v>25</v>
      </c>
      <c r="R20" s="73"/>
      <c r="S20" s="5" t="s">
        <v>11</v>
      </c>
      <c r="T20">
        <f>IF(Q20&gt;X149,-4,IF(Q20&gt;W149,-3,IF(Q20&gt;V149,-2,IF(Q20&gt;U149,-1,IF(Q20&gt;T149,0,IF(Q20&gt;S149,1,IF(Q20&gt;R149,2,IF(Q20&gt;Q149,3,4))))))))</f>
        <v>0</v>
      </c>
    </row>
    <row r="22" spans="1:24" x14ac:dyDescent="0.2">
      <c r="B22" t="s">
        <v>15</v>
      </c>
      <c r="D22" s="67">
        <f>(G19+G20)/10</f>
        <v>0.8</v>
      </c>
      <c r="E22" s="68"/>
      <c r="O22" t="s">
        <v>15</v>
      </c>
      <c r="Q22" s="67">
        <f>(T19+T20)/10</f>
        <v>-0.1</v>
      </c>
      <c r="R22" s="68"/>
    </row>
    <row r="24" spans="1:24" ht="18" x14ac:dyDescent="0.25">
      <c r="A24" s="1" t="s">
        <v>16</v>
      </c>
      <c r="B24" s="1"/>
      <c r="N24" s="1" t="s">
        <v>17</v>
      </c>
      <c r="O24" s="1"/>
    </row>
    <row r="25" spans="1:24" x14ac:dyDescent="0.2">
      <c r="C25" s="56" t="s">
        <v>18</v>
      </c>
      <c r="D25" s="56"/>
      <c r="E25" s="56"/>
      <c r="F25" s="56"/>
      <c r="G25" s="56"/>
      <c r="H25" s="56"/>
      <c r="I25" s="56"/>
      <c r="J25" s="56"/>
      <c r="K25" s="56"/>
      <c r="P25" s="56" t="s">
        <v>19</v>
      </c>
      <c r="Q25" s="56"/>
      <c r="R25" s="56"/>
      <c r="S25" s="56"/>
      <c r="T25" s="56"/>
      <c r="U25" s="56"/>
      <c r="V25" s="56"/>
      <c r="W25" s="56"/>
      <c r="X25" s="56"/>
    </row>
    <row r="26" spans="1:24" x14ac:dyDescent="0.2">
      <c r="C26" s="2">
        <v>1</v>
      </c>
      <c r="D26" s="2">
        <v>2</v>
      </c>
      <c r="E26" s="2">
        <v>3</v>
      </c>
      <c r="F26" s="2">
        <v>4</v>
      </c>
      <c r="G26" s="2">
        <v>5</v>
      </c>
      <c r="H26" s="2">
        <v>6</v>
      </c>
      <c r="I26" s="2">
        <v>7</v>
      </c>
      <c r="J26" s="2">
        <v>8</v>
      </c>
      <c r="K26" s="2">
        <v>9</v>
      </c>
      <c r="P26" s="2">
        <v>1</v>
      </c>
      <c r="Q26" s="2">
        <v>2</v>
      </c>
      <c r="R26" s="2">
        <v>3</v>
      </c>
      <c r="S26" s="2">
        <v>4</v>
      </c>
      <c r="T26" s="2">
        <v>5</v>
      </c>
      <c r="U26" s="2">
        <v>6</v>
      </c>
      <c r="V26" s="2">
        <v>7</v>
      </c>
      <c r="W26" s="2">
        <v>8</v>
      </c>
      <c r="X26" s="2">
        <v>9</v>
      </c>
    </row>
    <row r="27" spans="1:24" ht="14.25" customHeight="1" x14ac:dyDescent="0.2">
      <c r="A27" s="55" t="s">
        <v>20</v>
      </c>
      <c r="B27" s="3">
        <v>8</v>
      </c>
      <c r="C27">
        <v>-16</v>
      </c>
      <c r="D27">
        <v>-14</v>
      </c>
      <c r="E27">
        <v>-12</v>
      </c>
      <c r="F27">
        <v>-10</v>
      </c>
      <c r="G27">
        <v>-8</v>
      </c>
      <c r="H27">
        <v>-6</v>
      </c>
      <c r="I27">
        <v>-4</v>
      </c>
      <c r="J27">
        <v>-2</v>
      </c>
      <c r="K27">
        <v>0</v>
      </c>
      <c r="N27" s="74" t="s">
        <v>21</v>
      </c>
      <c r="O27" s="3">
        <v>1</v>
      </c>
      <c r="P27">
        <v>-8</v>
      </c>
      <c r="Q27">
        <v>-7</v>
      </c>
      <c r="R27">
        <v>-6</v>
      </c>
      <c r="S27">
        <v>-5</v>
      </c>
      <c r="T27">
        <v>-4</v>
      </c>
      <c r="U27">
        <v>-3</v>
      </c>
      <c r="V27">
        <v>-2</v>
      </c>
      <c r="W27">
        <v>-1</v>
      </c>
      <c r="X27">
        <v>0</v>
      </c>
    </row>
    <row r="28" spans="1:24" x14ac:dyDescent="0.2">
      <c r="A28" s="55"/>
      <c r="B28" s="3">
        <v>7</v>
      </c>
      <c r="C28">
        <v>-14</v>
      </c>
      <c r="D28">
        <v>-12</v>
      </c>
      <c r="E28">
        <v>-10</v>
      </c>
      <c r="F28">
        <v>-8</v>
      </c>
      <c r="G28">
        <v>-6</v>
      </c>
      <c r="H28">
        <v>-4</v>
      </c>
      <c r="I28">
        <v>-2</v>
      </c>
      <c r="J28">
        <v>0</v>
      </c>
      <c r="K28">
        <v>2</v>
      </c>
      <c r="N28" s="74"/>
      <c r="O28" s="3">
        <v>2</v>
      </c>
      <c r="P28">
        <v>-7</v>
      </c>
      <c r="Q28">
        <v>-6</v>
      </c>
      <c r="R28">
        <v>-5</v>
      </c>
      <c r="S28">
        <v>-4</v>
      </c>
      <c r="T28">
        <v>-3</v>
      </c>
      <c r="U28">
        <v>-2</v>
      </c>
      <c r="V28">
        <v>-1</v>
      </c>
      <c r="W28">
        <v>0</v>
      </c>
      <c r="X28">
        <v>1</v>
      </c>
    </row>
    <row r="29" spans="1:24" x14ac:dyDescent="0.2">
      <c r="A29" s="55"/>
      <c r="B29" s="3">
        <v>6</v>
      </c>
      <c r="C29">
        <v>-12</v>
      </c>
      <c r="D29">
        <v>-10</v>
      </c>
      <c r="E29">
        <v>-8</v>
      </c>
      <c r="F29">
        <v>-6</v>
      </c>
      <c r="G29">
        <v>-4</v>
      </c>
      <c r="H29">
        <v>-2</v>
      </c>
      <c r="I29">
        <v>0</v>
      </c>
      <c r="J29">
        <v>2</v>
      </c>
      <c r="K29">
        <v>4</v>
      </c>
      <c r="N29" s="74"/>
      <c r="O29" s="3">
        <v>3</v>
      </c>
      <c r="P29">
        <v>-6</v>
      </c>
      <c r="Q29">
        <v>-5</v>
      </c>
      <c r="R29">
        <v>-4</v>
      </c>
      <c r="S29">
        <v>-3</v>
      </c>
      <c r="T29">
        <v>-2</v>
      </c>
      <c r="U29">
        <v>-1</v>
      </c>
      <c r="V29">
        <v>0</v>
      </c>
      <c r="W29">
        <v>1</v>
      </c>
      <c r="X29">
        <v>2</v>
      </c>
    </row>
    <row r="30" spans="1:24" x14ac:dyDescent="0.2">
      <c r="A30" s="55"/>
      <c r="B30" s="3">
        <v>5</v>
      </c>
      <c r="C30">
        <v>-10</v>
      </c>
      <c r="D30">
        <v>-8</v>
      </c>
      <c r="E30">
        <v>-6</v>
      </c>
      <c r="F30">
        <v>-4</v>
      </c>
      <c r="G30">
        <v>-2</v>
      </c>
      <c r="H30">
        <v>0</v>
      </c>
      <c r="I30">
        <v>2</v>
      </c>
      <c r="J30">
        <v>4</v>
      </c>
      <c r="K30">
        <v>6</v>
      </c>
      <c r="N30" s="74"/>
      <c r="O30" s="3">
        <v>4</v>
      </c>
      <c r="P30">
        <v>-5</v>
      </c>
      <c r="Q30">
        <v>-4</v>
      </c>
      <c r="R30">
        <v>-3</v>
      </c>
      <c r="S30">
        <v>-2</v>
      </c>
      <c r="T30">
        <v>-1</v>
      </c>
      <c r="U30">
        <v>0</v>
      </c>
      <c r="V30">
        <v>1</v>
      </c>
      <c r="W30">
        <v>2</v>
      </c>
      <c r="X30">
        <v>3</v>
      </c>
    </row>
    <row r="31" spans="1:24" x14ac:dyDescent="0.2">
      <c r="A31" s="55"/>
      <c r="B31" s="3">
        <v>4</v>
      </c>
      <c r="C31">
        <v>-8</v>
      </c>
      <c r="D31">
        <v>-6</v>
      </c>
      <c r="E31">
        <v>-4</v>
      </c>
      <c r="F31">
        <v>-2</v>
      </c>
      <c r="G31">
        <v>0</v>
      </c>
      <c r="H31">
        <v>2</v>
      </c>
      <c r="I31">
        <v>4</v>
      </c>
      <c r="J31">
        <v>6</v>
      </c>
      <c r="K31">
        <v>8</v>
      </c>
      <c r="N31" s="74"/>
      <c r="O31" s="3">
        <v>5</v>
      </c>
      <c r="P31">
        <v>-4</v>
      </c>
      <c r="Q31">
        <v>-3</v>
      </c>
      <c r="R31">
        <v>-2</v>
      </c>
      <c r="S31">
        <v>-1</v>
      </c>
      <c r="T31">
        <v>0</v>
      </c>
      <c r="U31">
        <v>1</v>
      </c>
      <c r="V31">
        <v>2</v>
      </c>
      <c r="W31">
        <v>3</v>
      </c>
      <c r="X31">
        <v>4</v>
      </c>
    </row>
    <row r="32" spans="1:24" x14ac:dyDescent="0.2">
      <c r="A32" s="55"/>
      <c r="B32" s="3">
        <v>3</v>
      </c>
      <c r="C32">
        <v>-6</v>
      </c>
      <c r="D32">
        <v>-4</v>
      </c>
      <c r="E32">
        <v>-2</v>
      </c>
      <c r="F32">
        <v>0</v>
      </c>
      <c r="G32">
        <v>2</v>
      </c>
      <c r="H32">
        <v>4</v>
      </c>
      <c r="I32">
        <v>6</v>
      </c>
      <c r="J32">
        <v>8</v>
      </c>
      <c r="K32">
        <v>10</v>
      </c>
      <c r="N32" s="74"/>
      <c r="O32" s="3">
        <v>6</v>
      </c>
      <c r="P32">
        <v>-3</v>
      </c>
      <c r="Q32">
        <v>-2</v>
      </c>
      <c r="R32">
        <v>-1</v>
      </c>
      <c r="S32">
        <v>0</v>
      </c>
      <c r="T32">
        <v>1</v>
      </c>
      <c r="U32">
        <v>2</v>
      </c>
      <c r="V32">
        <v>3</v>
      </c>
      <c r="W32">
        <v>4</v>
      </c>
      <c r="X32">
        <v>5</v>
      </c>
    </row>
    <row r="33" spans="1:24" x14ac:dyDescent="0.2">
      <c r="A33" s="55"/>
      <c r="B33" s="3">
        <v>2</v>
      </c>
      <c r="C33">
        <v>-4</v>
      </c>
      <c r="D33">
        <v>-2</v>
      </c>
      <c r="E33">
        <v>0</v>
      </c>
      <c r="F33">
        <v>2</v>
      </c>
      <c r="G33">
        <v>4</v>
      </c>
      <c r="H33">
        <v>6</v>
      </c>
      <c r="I33">
        <v>8</v>
      </c>
      <c r="J33">
        <v>10</v>
      </c>
      <c r="K33">
        <v>12</v>
      </c>
      <c r="N33" s="74"/>
      <c r="O33" s="3">
        <v>7</v>
      </c>
      <c r="P33">
        <v>-2</v>
      </c>
      <c r="Q33">
        <v>-1</v>
      </c>
      <c r="R33">
        <v>0</v>
      </c>
      <c r="S33">
        <v>1</v>
      </c>
      <c r="T33">
        <v>2</v>
      </c>
      <c r="U33">
        <v>3</v>
      </c>
      <c r="V33">
        <v>4</v>
      </c>
      <c r="W33">
        <v>5</v>
      </c>
      <c r="X33">
        <v>6</v>
      </c>
    </row>
    <row r="34" spans="1:24" x14ac:dyDescent="0.2">
      <c r="A34" s="55"/>
      <c r="B34" s="3">
        <v>1</v>
      </c>
      <c r="C34">
        <v>-2</v>
      </c>
      <c r="D34">
        <v>0</v>
      </c>
      <c r="E34">
        <v>2</v>
      </c>
      <c r="F34">
        <v>4</v>
      </c>
      <c r="G34">
        <v>6</v>
      </c>
      <c r="H34">
        <v>8</v>
      </c>
      <c r="I34">
        <v>10</v>
      </c>
      <c r="J34">
        <v>12</v>
      </c>
      <c r="K34">
        <v>14</v>
      </c>
      <c r="N34" s="74"/>
      <c r="O34" s="3">
        <v>8</v>
      </c>
      <c r="P34">
        <v>-1</v>
      </c>
      <c r="Q34">
        <v>0</v>
      </c>
      <c r="R34">
        <v>1</v>
      </c>
      <c r="S34">
        <v>2</v>
      </c>
      <c r="T34">
        <v>3</v>
      </c>
      <c r="U34">
        <v>4</v>
      </c>
      <c r="V34">
        <v>5</v>
      </c>
      <c r="W34">
        <v>6</v>
      </c>
      <c r="X34">
        <v>7</v>
      </c>
    </row>
    <row r="35" spans="1:24" x14ac:dyDescent="0.2">
      <c r="A35" s="55"/>
      <c r="B35" s="3">
        <v>0</v>
      </c>
      <c r="C35">
        <v>0</v>
      </c>
      <c r="D35">
        <v>2</v>
      </c>
      <c r="E35">
        <v>4</v>
      </c>
      <c r="F35">
        <v>6</v>
      </c>
      <c r="G35">
        <v>8</v>
      </c>
      <c r="H35">
        <v>10</v>
      </c>
      <c r="I35">
        <v>12</v>
      </c>
      <c r="J35">
        <v>14</v>
      </c>
      <c r="K35">
        <v>16</v>
      </c>
      <c r="N35" s="74"/>
      <c r="O35" s="3">
        <v>9</v>
      </c>
      <c r="P35">
        <v>0</v>
      </c>
      <c r="Q35">
        <v>1</v>
      </c>
      <c r="R35">
        <v>2</v>
      </c>
      <c r="S35">
        <v>3</v>
      </c>
      <c r="T35">
        <v>4</v>
      </c>
      <c r="U35">
        <v>5</v>
      </c>
      <c r="V35">
        <v>6</v>
      </c>
      <c r="W35">
        <v>7</v>
      </c>
      <c r="X35">
        <v>8</v>
      </c>
    </row>
    <row r="37" spans="1:24" x14ac:dyDescent="0.2">
      <c r="B37" t="s">
        <v>22</v>
      </c>
      <c r="D37" s="72">
        <v>5</v>
      </c>
      <c r="E37" s="72"/>
      <c r="F37" s="5" t="s">
        <v>11</v>
      </c>
      <c r="G37">
        <f>D37*2-10</f>
        <v>0</v>
      </c>
      <c r="O37" t="s">
        <v>23</v>
      </c>
      <c r="Q37" s="72">
        <v>8</v>
      </c>
      <c r="R37" s="72"/>
      <c r="S37" s="5" t="s">
        <v>11</v>
      </c>
      <c r="T37">
        <f>Q37-5</f>
        <v>3</v>
      </c>
    </row>
    <row r="38" spans="1:24" x14ac:dyDescent="0.2">
      <c r="B38" t="s">
        <v>24</v>
      </c>
      <c r="D38" s="73">
        <v>1</v>
      </c>
      <c r="E38" s="73"/>
      <c r="F38" s="5" t="s">
        <v>11</v>
      </c>
      <c r="G38">
        <f>D38*-2+8</f>
        <v>6</v>
      </c>
      <c r="O38" t="s">
        <v>25</v>
      </c>
      <c r="Q38" s="73">
        <v>5</v>
      </c>
      <c r="R38" s="73"/>
      <c r="S38" s="5" t="s">
        <v>11</v>
      </c>
      <c r="T38">
        <f>Q38-5</f>
        <v>0</v>
      </c>
    </row>
    <row r="40" spans="1:24" x14ac:dyDescent="0.2">
      <c r="B40" t="s">
        <v>15</v>
      </c>
      <c r="D40" s="67">
        <f>(G37+G38)/10</f>
        <v>0.6</v>
      </c>
      <c r="E40" s="68"/>
      <c r="O40" t="s">
        <v>15</v>
      </c>
      <c r="Q40" s="67">
        <f>(T37+T38)/10</f>
        <v>0.3</v>
      </c>
      <c r="R40" s="68"/>
    </row>
    <row r="42" spans="1:24" ht="18" x14ac:dyDescent="0.25">
      <c r="A42" s="1" t="s">
        <v>26</v>
      </c>
    </row>
    <row r="43" spans="1:24" x14ac:dyDescent="0.2">
      <c r="A43" s="60" t="s">
        <v>27</v>
      </c>
      <c r="B43" s="60"/>
      <c r="C43" s="60"/>
      <c r="D43" s="56" t="s">
        <v>28</v>
      </c>
      <c r="E43" s="56"/>
      <c r="F43" s="56"/>
      <c r="G43" s="56"/>
      <c r="H43" s="56"/>
      <c r="I43" s="56"/>
      <c r="J43" s="56"/>
      <c r="K43" s="56"/>
      <c r="L43" s="56"/>
      <c r="M43" s="56"/>
      <c r="O43" t="s">
        <v>29</v>
      </c>
    </row>
    <row r="44" spans="1:24" x14ac:dyDescent="0.2">
      <c r="A44" s="60"/>
      <c r="B44" s="60"/>
      <c r="C44" s="60"/>
      <c r="D44" s="2" t="s">
        <v>30</v>
      </c>
      <c r="E44" s="4" t="s">
        <v>31</v>
      </c>
      <c r="F44" s="2" t="s">
        <v>32</v>
      </c>
      <c r="G44" s="2" t="s">
        <v>33</v>
      </c>
      <c r="H44" s="2" t="s">
        <v>34</v>
      </c>
      <c r="I44" s="2" t="s">
        <v>35</v>
      </c>
      <c r="J44" s="2" t="s">
        <v>36</v>
      </c>
      <c r="K44" s="2" t="s">
        <v>37</v>
      </c>
      <c r="L44" s="2" t="s">
        <v>38</v>
      </c>
      <c r="M44" s="2" t="s">
        <v>39</v>
      </c>
    </row>
    <row r="45" spans="1:24" x14ac:dyDescent="0.2">
      <c r="A45" s="60"/>
      <c r="B45" s="60"/>
      <c r="C45" s="60"/>
      <c r="D45" s="18">
        <v>0.25</v>
      </c>
      <c r="E45" s="18">
        <v>0.37</v>
      </c>
      <c r="F45" s="18">
        <v>0.49</v>
      </c>
      <c r="G45" s="18">
        <v>0.63</v>
      </c>
      <c r="H45" s="18">
        <v>0.74</v>
      </c>
      <c r="I45" s="18">
        <v>0.86</v>
      </c>
      <c r="J45" s="18">
        <v>1</v>
      </c>
      <c r="K45" s="18">
        <v>1.1200000000000001</v>
      </c>
      <c r="L45" s="18">
        <v>1.23</v>
      </c>
      <c r="M45" s="18">
        <v>1.37</v>
      </c>
    </row>
    <row r="47" spans="1:24" x14ac:dyDescent="0.2">
      <c r="B47" t="s">
        <v>40</v>
      </c>
      <c r="F47" s="50">
        <v>0.63</v>
      </c>
      <c r="G47" s="50"/>
      <c r="H47" s="5" t="s">
        <v>11</v>
      </c>
      <c r="I47" s="45">
        <f>IF(F47&gt;=0.9,M45,IF(F47&gt;=0.8,L45,IF(F47&gt;=0.7,K45,IF(F47&gt;=0.6,J45,IF(F47&gt;=0.5,I45,IF(F47&gt;=0.4,H45,IF(F47&gt;=0.3,G45,IF(F47&gt;=0.2,F45,IF(F47&gt;=0.1,E45,D45)))))))))</f>
        <v>1</v>
      </c>
    </row>
    <row r="49" spans="1:20" ht="18" x14ac:dyDescent="0.25">
      <c r="B49" s="14" t="s">
        <v>41</v>
      </c>
      <c r="C49" s="6"/>
      <c r="D49" s="6"/>
      <c r="E49" s="6"/>
      <c r="F49" s="6"/>
      <c r="G49" s="6"/>
      <c r="H49" s="7"/>
      <c r="N49" s="14" t="s">
        <v>42</v>
      </c>
      <c r="O49" s="6"/>
      <c r="P49" s="6"/>
      <c r="Q49" s="6"/>
      <c r="R49" s="6"/>
      <c r="S49" s="6"/>
      <c r="T49" s="7"/>
    </row>
    <row r="50" spans="1:20" ht="15" x14ac:dyDescent="0.25">
      <c r="B50" s="8"/>
      <c r="C50" s="9"/>
      <c r="D50" s="9"/>
      <c r="E50" s="9"/>
      <c r="F50" s="9"/>
      <c r="G50" s="9"/>
      <c r="H50" s="10"/>
      <c r="N50" s="8"/>
      <c r="O50" s="9"/>
      <c r="P50" s="9"/>
      <c r="Q50" s="9"/>
      <c r="R50" s="9"/>
      <c r="S50" s="9"/>
      <c r="T50" s="10"/>
    </row>
    <row r="51" spans="1:20" ht="15.75" thickBot="1" x14ac:dyDescent="0.3">
      <c r="B51" s="69" t="s">
        <v>43</v>
      </c>
      <c r="C51" s="70"/>
      <c r="D51" s="71">
        <f>VLOOKUP(D4,'Rating explanations'!A7:E11,4,0)</f>
        <v>0.03</v>
      </c>
      <c r="E51" s="71"/>
      <c r="F51" s="21" t="s">
        <v>44</v>
      </c>
      <c r="G51" s="21"/>
      <c r="H51" s="10"/>
      <c r="N51" s="8"/>
      <c r="O51" s="15" t="s">
        <v>45</v>
      </c>
      <c r="P51" s="15"/>
      <c r="Q51" s="63" t="s">
        <v>46</v>
      </c>
      <c r="R51" s="63"/>
      <c r="S51" s="9"/>
      <c r="T51" s="10"/>
    </row>
    <row r="52" spans="1:20" ht="15.75" thickBot="1" x14ac:dyDescent="0.3">
      <c r="B52" s="8"/>
      <c r="C52" s="11" t="s">
        <v>47</v>
      </c>
      <c r="D52" s="62">
        <f>D22/100</f>
        <v>8.0000000000000002E-3</v>
      </c>
      <c r="E52" s="62"/>
      <c r="F52" s="9"/>
      <c r="G52" s="9"/>
      <c r="H52" s="10"/>
      <c r="N52" s="8"/>
      <c r="O52" s="26">
        <v>0</v>
      </c>
      <c r="P52" s="24"/>
      <c r="Q52" s="64">
        <v>0</v>
      </c>
      <c r="R52" s="64"/>
      <c r="S52" s="9"/>
      <c r="T52" s="10"/>
    </row>
    <row r="53" spans="1:20" ht="15.75" thickBot="1" x14ac:dyDescent="0.3">
      <c r="B53" s="8"/>
      <c r="C53" s="11" t="s">
        <v>47</v>
      </c>
      <c r="D53" s="62">
        <f>D40/100</f>
        <v>6.0000000000000001E-3</v>
      </c>
      <c r="E53" s="62"/>
      <c r="F53" s="9"/>
      <c r="G53" s="9"/>
      <c r="H53" s="10"/>
      <c r="N53" s="8"/>
      <c r="O53" s="16">
        <v>1</v>
      </c>
      <c r="P53" s="28"/>
      <c r="Q53" s="65">
        <v>0</v>
      </c>
      <c r="R53" s="65"/>
      <c r="S53" s="9"/>
      <c r="T53" s="10"/>
    </row>
    <row r="54" spans="1:20" ht="15.75" thickBot="1" x14ac:dyDescent="0.3">
      <c r="B54" s="8"/>
      <c r="C54" s="11" t="s">
        <v>47</v>
      </c>
      <c r="D54" s="62">
        <f>Q22/100</f>
        <v>-1E-3</v>
      </c>
      <c r="E54" s="62"/>
      <c r="F54" s="9"/>
      <c r="G54" s="9"/>
      <c r="H54" s="10"/>
      <c r="N54" s="8"/>
      <c r="O54" s="27">
        <v>2</v>
      </c>
      <c r="P54" s="9"/>
      <c r="Q54" s="66">
        <v>0</v>
      </c>
      <c r="R54" s="66"/>
      <c r="S54" s="9"/>
      <c r="T54" s="10"/>
    </row>
    <row r="55" spans="1:20" ht="15.75" thickBot="1" x14ac:dyDescent="0.3">
      <c r="B55" s="8"/>
      <c r="C55" s="11" t="s">
        <v>47</v>
      </c>
      <c r="D55" s="62">
        <f>Q40/100</f>
        <v>3.0000000000000001E-3</v>
      </c>
      <c r="E55" s="62"/>
      <c r="F55" s="9"/>
      <c r="G55" s="9"/>
      <c r="H55" s="10"/>
      <c r="N55" s="8"/>
      <c r="O55" s="29">
        <v>3</v>
      </c>
      <c r="P55" s="28"/>
      <c r="Q55" s="59">
        <v>15000</v>
      </c>
      <c r="R55" s="59"/>
      <c r="S55" s="9"/>
      <c r="T55" s="10"/>
    </row>
    <row r="56" spans="1:20" ht="15.75" thickBot="1" x14ac:dyDescent="0.3">
      <c r="B56" s="8"/>
      <c r="C56" s="11" t="s">
        <v>48</v>
      </c>
      <c r="D56" s="62">
        <f>SUM(D51:E55)</f>
        <v>4.5999999999999999E-2</v>
      </c>
      <c r="E56" s="62"/>
      <c r="F56" s="16" t="s">
        <v>49</v>
      </c>
      <c r="G56" s="46">
        <f>I47</f>
        <v>1</v>
      </c>
      <c r="H56" s="9" t="s">
        <v>50</v>
      </c>
      <c r="N56" s="8"/>
      <c r="O56" s="16">
        <v>4</v>
      </c>
      <c r="P56" s="9"/>
      <c r="Q56" s="59">
        <v>30000</v>
      </c>
      <c r="R56" s="59"/>
      <c r="S56" s="9"/>
      <c r="T56" s="9"/>
    </row>
    <row r="57" spans="1:20" ht="15" x14ac:dyDescent="0.25">
      <c r="B57" s="8"/>
      <c r="C57" s="9"/>
      <c r="D57" s="9"/>
      <c r="E57" s="9"/>
      <c r="F57" s="9"/>
      <c r="G57" s="9"/>
      <c r="H57" s="10"/>
      <c r="N57" s="8"/>
      <c r="O57" s="27" t="s">
        <v>51</v>
      </c>
      <c r="P57" s="28"/>
      <c r="Q57" s="59">
        <v>50000</v>
      </c>
      <c r="R57" s="59"/>
      <c r="S57" s="9"/>
      <c r="T57" s="10"/>
    </row>
    <row r="58" spans="1:20" ht="15.75" thickBot="1" x14ac:dyDescent="0.3">
      <c r="B58" s="8"/>
      <c r="C58" s="11" t="s">
        <v>48</v>
      </c>
      <c r="D58" s="61">
        <f>D56*G56</f>
        <v>4.5999999999999999E-2</v>
      </c>
      <c r="E58" s="61"/>
      <c r="F58" s="9"/>
      <c r="G58" s="9"/>
      <c r="H58" s="10"/>
      <c r="N58" s="8"/>
      <c r="O58" s="25"/>
      <c r="P58" s="9"/>
      <c r="Q58" s="9"/>
      <c r="R58" s="9"/>
      <c r="S58" s="9"/>
      <c r="T58" s="10"/>
    </row>
    <row r="59" spans="1:20" ht="15.75" thickTop="1" x14ac:dyDescent="0.25">
      <c r="B59" s="17" t="str">
        <f>"Floor "&amp;VLOOKUP(D4,'Rating explanations'!A7:E11,2,0)*100&amp;"% and Cap "&amp;VLOOKUP(D4,'Rating explanations'!A7:E11,3,0)*100&amp;"%"</f>
        <v>Floor 1% and Cap 6%</v>
      </c>
      <c r="C59" s="12"/>
      <c r="D59" s="12"/>
      <c r="E59" s="12"/>
      <c r="F59" s="12"/>
      <c r="G59" s="12"/>
      <c r="H59" s="13"/>
      <c r="N59" s="17"/>
      <c r="O59" s="12"/>
      <c r="P59" s="12"/>
      <c r="Q59" s="12"/>
      <c r="R59" s="12"/>
      <c r="S59" s="12"/>
      <c r="T59" s="13"/>
    </row>
    <row r="64" spans="1:20" ht="18" x14ac:dyDescent="0.25">
      <c r="A64" s="1" t="s">
        <v>52</v>
      </c>
    </row>
    <row r="66" spans="1:6" ht="15" x14ac:dyDescent="0.25">
      <c r="A66" s="22" t="s">
        <v>53</v>
      </c>
    </row>
    <row r="67" spans="1:6" x14ac:dyDescent="0.2">
      <c r="A67" t="s">
        <v>54</v>
      </c>
    </row>
    <row r="68" spans="1:6" x14ac:dyDescent="0.2">
      <c r="A68" t="s">
        <v>55</v>
      </c>
    </row>
    <row r="69" spans="1:6" x14ac:dyDescent="0.2">
      <c r="A69" t="s">
        <v>56</v>
      </c>
    </row>
    <row r="71" spans="1:6" ht="15" x14ac:dyDescent="0.25">
      <c r="A71" s="22" t="s">
        <v>57</v>
      </c>
    </row>
    <row r="72" spans="1:6" x14ac:dyDescent="0.2">
      <c r="A72" t="s">
        <v>58</v>
      </c>
    </row>
    <row r="73" spans="1:6" x14ac:dyDescent="0.2">
      <c r="A73" t="s">
        <v>54</v>
      </c>
    </row>
    <row r="74" spans="1:6" x14ac:dyDescent="0.2">
      <c r="A74" t="s">
        <v>59</v>
      </c>
    </row>
    <row r="75" spans="1:6" x14ac:dyDescent="0.2">
      <c r="A75" t="s">
        <v>60</v>
      </c>
    </row>
    <row r="77" spans="1:6" ht="15" x14ac:dyDescent="0.25">
      <c r="A77" s="22" t="s">
        <v>61</v>
      </c>
    </row>
    <row r="78" spans="1:6" x14ac:dyDescent="0.2">
      <c r="A78" t="s">
        <v>62</v>
      </c>
      <c r="F78" s="48">
        <v>0.5</v>
      </c>
    </row>
    <row r="79" spans="1:6" x14ac:dyDescent="0.2">
      <c r="A79" t="s">
        <v>63</v>
      </c>
      <c r="F79" s="31">
        <f>D58*(1-F78)</f>
        <v>2.3E-2</v>
      </c>
    </row>
    <row r="82" spans="1:13" ht="15" x14ac:dyDescent="0.25">
      <c r="A82" s="22" t="s">
        <v>64</v>
      </c>
    </row>
    <row r="83" spans="1:13" x14ac:dyDescent="0.2">
      <c r="A83" t="s">
        <v>65</v>
      </c>
    </row>
    <row r="85" spans="1:13" x14ac:dyDescent="0.2">
      <c r="C85" s="56" t="s">
        <v>66</v>
      </c>
      <c r="D85" s="56"/>
      <c r="E85" s="56"/>
      <c r="F85" s="56"/>
      <c r="G85" s="56"/>
      <c r="H85" s="56"/>
      <c r="I85" s="56"/>
      <c r="J85" s="56"/>
      <c r="K85" s="56"/>
      <c r="L85" s="56"/>
      <c r="M85" s="56"/>
    </row>
    <row r="86" spans="1:13" x14ac:dyDescent="0.2">
      <c r="C86" s="33">
        <v>0.01</v>
      </c>
      <c r="D86" s="33">
        <v>1.4999999999999999E-2</v>
      </c>
      <c r="E86" s="33">
        <v>0.02</v>
      </c>
      <c r="F86" s="33">
        <v>2.5000000000000001E-2</v>
      </c>
      <c r="G86" s="33">
        <v>0.03</v>
      </c>
      <c r="H86" s="33">
        <v>3.5000000000000003E-2</v>
      </c>
      <c r="I86" s="33">
        <v>0.04</v>
      </c>
      <c r="J86" s="33">
        <v>4.4999999999999998E-2</v>
      </c>
      <c r="K86" s="33">
        <v>0.05</v>
      </c>
      <c r="L86" s="33">
        <v>5.5E-2</v>
      </c>
      <c r="M86" s="33">
        <v>0.06</v>
      </c>
    </row>
    <row r="87" spans="1:13" x14ac:dyDescent="0.2">
      <c r="A87" s="55" t="s">
        <v>8</v>
      </c>
      <c r="B87" s="3">
        <v>25</v>
      </c>
      <c r="C87" s="35">
        <v>0.1</v>
      </c>
      <c r="D87" s="35">
        <v>0.1</v>
      </c>
      <c r="E87" s="35">
        <v>0.1</v>
      </c>
      <c r="F87" s="35">
        <v>0.125</v>
      </c>
      <c r="G87" s="35">
        <v>0.15</v>
      </c>
      <c r="H87" s="35">
        <v>0.17499999999999999</v>
      </c>
      <c r="I87" s="35">
        <v>0.2</v>
      </c>
      <c r="J87" s="35">
        <v>0.22500000000000001</v>
      </c>
      <c r="K87" s="35">
        <v>0.25</v>
      </c>
      <c r="L87" s="35">
        <v>0.27500000000000002</v>
      </c>
      <c r="M87" s="35">
        <v>0.3</v>
      </c>
    </row>
    <row r="88" spans="1:13" x14ac:dyDescent="0.2">
      <c r="A88" s="55"/>
      <c r="B88" s="3">
        <v>50</v>
      </c>
      <c r="C88" s="35">
        <v>0.1</v>
      </c>
      <c r="D88" s="35">
        <v>0.15</v>
      </c>
      <c r="E88" s="35">
        <v>0.2</v>
      </c>
      <c r="F88" s="35">
        <v>0.25</v>
      </c>
      <c r="G88" s="35">
        <v>0.3</v>
      </c>
      <c r="H88" s="35">
        <v>0.35</v>
      </c>
      <c r="I88" s="35">
        <v>0.4</v>
      </c>
      <c r="J88" s="35">
        <v>0.45</v>
      </c>
      <c r="K88" s="35">
        <v>0.5</v>
      </c>
      <c r="L88" s="35">
        <v>0.55000000000000004</v>
      </c>
      <c r="M88" s="35">
        <v>0.6</v>
      </c>
    </row>
    <row r="89" spans="1:13" x14ac:dyDescent="0.2">
      <c r="A89" s="55"/>
      <c r="B89" s="3">
        <v>100</v>
      </c>
      <c r="C89" s="35">
        <v>0.2</v>
      </c>
      <c r="D89" s="35">
        <v>0.3</v>
      </c>
      <c r="E89" s="35">
        <v>0.4</v>
      </c>
      <c r="F89" s="35">
        <v>0.5</v>
      </c>
      <c r="G89" s="35">
        <v>0.6</v>
      </c>
      <c r="H89" s="35">
        <v>0.7</v>
      </c>
      <c r="I89" s="35">
        <v>0.8</v>
      </c>
      <c r="J89" s="35">
        <v>0.9</v>
      </c>
      <c r="K89" s="35">
        <v>1</v>
      </c>
      <c r="L89" s="35">
        <v>1.1000000000000001</v>
      </c>
      <c r="M89" s="35">
        <v>1.2</v>
      </c>
    </row>
    <row r="90" spans="1:13" x14ac:dyDescent="0.2">
      <c r="A90" s="55"/>
      <c r="B90" s="3">
        <v>250</v>
      </c>
      <c r="C90" s="35">
        <v>0.5</v>
      </c>
      <c r="D90" s="35">
        <v>0.75</v>
      </c>
      <c r="E90" s="35">
        <v>1</v>
      </c>
      <c r="F90" s="35">
        <v>1.25</v>
      </c>
      <c r="G90" s="35">
        <v>1.5</v>
      </c>
      <c r="H90" s="35">
        <v>1.75</v>
      </c>
      <c r="I90" s="35">
        <v>2</v>
      </c>
      <c r="J90" s="35">
        <v>2.25</v>
      </c>
      <c r="K90" s="35">
        <v>2.5</v>
      </c>
      <c r="L90" s="35">
        <v>2.75</v>
      </c>
      <c r="M90" s="35">
        <v>3</v>
      </c>
    </row>
    <row r="91" spans="1:13" x14ac:dyDescent="0.2">
      <c r="A91" s="55"/>
      <c r="B91" s="3">
        <v>500</v>
      </c>
      <c r="C91" s="35">
        <v>1</v>
      </c>
      <c r="D91" s="35">
        <v>1.5</v>
      </c>
      <c r="E91" s="35">
        <v>2</v>
      </c>
      <c r="F91" s="35">
        <v>2.5</v>
      </c>
      <c r="G91" s="35">
        <v>3</v>
      </c>
      <c r="H91" s="35">
        <v>3.5</v>
      </c>
      <c r="I91" s="35">
        <v>4</v>
      </c>
      <c r="J91" s="35">
        <v>4.5</v>
      </c>
      <c r="K91" s="35">
        <v>5</v>
      </c>
      <c r="L91" s="35">
        <v>5.5</v>
      </c>
      <c r="M91" s="35">
        <v>6</v>
      </c>
    </row>
    <row r="92" spans="1:13" x14ac:dyDescent="0.2">
      <c r="A92" s="55"/>
      <c r="B92" s="3">
        <v>1000</v>
      </c>
      <c r="C92" s="35">
        <v>2</v>
      </c>
      <c r="D92" s="35">
        <v>3</v>
      </c>
      <c r="E92" s="35">
        <v>4</v>
      </c>
      <c r="F92" s="35">
        <v>5</v>
      </c>
      <c r="G92" s="35">
        <v>6</v>
      </c>
      <c r="H92" s="35">
        <v>7</v>
      </c>
      <c r="I92" s="35">
        <v>8</v>
      </c>
      <c r="J92" s="35">
        <v>9</v>
      </c>
      <c r="K92" s="35">
        <v>10</v>
      </c>
      <c r="L92" s="35">
        <v>11</v>
      </c>
      <c r="M92" s="35">
        <v>12</v>
      </c>
    </row>
    <row r="93" spans="1:13" x14ac:dyDescent="0.2">
      <c r="A93" s="55"/>
      <c r="B93" s="3">
        <v>5000</v>
      </c>
      <c r="C93" s="35">
        <v>10</v>
      </c>
      <c r="D93" s="35">
        <v>15</v>
      </c>
      <c r="E93" s="35">
        <v>20</v>
      </c>
      <c r="F93" s="35">
        <v>25</v>
      </c>
      <c r="G93" s="35">
        <v>30</v>
      </c>
      <c r="H93" s="35">
        <v>35</v>
      </c>
      <c r="I93" s="35">
        <v>40</v>
      </c>
      <c r="J93" s="35">
        <v>45</v>
      </c>
      <c r="K93" s="35">
        <v>50</v>
      </c>
      <c r="L93" s="35">
        <v>50</v>
      </c>
      <c r="M93" s="35">
        <v>50</v>
      </c>
    </row>
    <row r="94" spans="1:13" x14ac:dyDescent="0.2">
      <c r="A94" s="55"/>
      <c r="B94" s="3">
        <v>10000</v>
      </c>
      <c r="C94" s="35">
        <v>20</v>
      </c>
      <c r="D94" s="35">
        <v>30</v>
      </c>
      <c r="E94" s="35">
        <v>40</v>
      </c>
      <c r="F94" s="35">
        <v>40</v>
      </c>
      <c r="G94" s="35">
        <v>40</v>
      </c>
      <c r="H94" s="35">
        <v>45</v>
      </c>
      <c r="I94" s="35">
        <v>50</v>
      </c>
      <c r="J94" s="35">
        <v>50</v>
      </c>
      <c r="K94" s="35">
        <v>50</v>
      </c>
      <c r="L94" s="35">
        <v>50</v>
      </c>
      <c r="M94" s="35">
        <v>50</v>
      </c>
    </row>
    <row r="95" spans="1:13" x14ac:dyDescent="0.2">
      <c r="A95" s="55"/>
      <c r="B95" s="34">
        <v>9000000</v>
      </c>
      <c r="C95" s="36" t="s">
        <v>67</v>
      </c>
      <c r="D95" s="35"/>
      <c r="E95" s="35"/>
      <c r="F95" s="35"/>
      <c r="G95" s="35"/>
      <c r="H95" s="35"/>
      <c r="I95" s="35"/>
      <c r="J95" s="35"/>
      <c r="K95" s="35"/>
      <c r="L95" s="35"/>
      <c r="M95" s="35"/>
    </row>
    <row r="97" spans="1:13" x14ac:dyDescent="0.2">
      <c r="B97" t="s">
        <v>68</v>
      </c>
      <c r="D97" s="57">
        <f>D58</f>
        <v>4.5999999999999999E-2</v>
      </c>
      <c r="E97" s="57"/>
      <c r="F97" s="5"/>
      <c r="G97" s="40">
        <f>IF(D97&gt;=M86,M86,IF(D97&gt;=L86,L86,IF(D97&gt;=K86,K86,IF(D97&gt;=J86,J86,IF(D97&gt;=I86,I86,IF(D97&gt;=H86,H86,IF(D97&gt;=G86,G86,IF(D97&gt;=F86,F86,IF(D97&gt;=E86,E86,IF(D97&gt;=D86,D86,C86))))))))))</f>
        <v>4.4999999999999998E-2</v>
      </c>
    </row>
    <row r="98" spans="1:13" x14ac:dyDescent="0.2">
      <c r="B98" t="s">
        <v>69</v>
      </c>
      <c r="D98" s="54">
        <f>D20</f>
        <v>1680</v>
      </c>
      <c r="E98" s="54"/>
      <c r="F98" s="5"/>
      <c r="G98" s="41">
        <f>IF(D98&gt;=B94,B94,IF(D98&gt;=B93,B93,IF(D98&gt;=B92,B92,IF(D98&gt;=B91,B91,IF(D98&gt;=B90,B90,IF(D98&gt;=B89,B89,IF(D98&gt;=B88,B88,B87)))))))</f>
        <v>1000</v>
      </c>
    </row>
    <row r="99" spans="1:13" x14ac:dyDescent="0.2">
      <c r="D99" s="38"/>
      <c r="E99" s="38"/>
    </row>
    <row r="100" spans="1:13" x14ac:dyDescent="0.2">
      <c r="B100" t="s">
        <v>15</v>
      </c>
      <c r="C100" s="39" t="s">
        <v>70</v>
      </c>
      <c r="D100" s="58">
        <f>INDEX(C87:M94,MATCH(D98,B87:B94,1),MATCH(D97,C86:M86,1))*1000000</f>
        <v>9000000</v>
      </c>
      <c r="E100" s="58"/>
    </row>
    <row r="102" spans="1:13" x14ac:dyDescent="0.2">
      <c r="A102" s="32" t="s">
        <v>71</v>
      </c>
    </row>
    <row r="103" spans="1:13" x14ac:dyDescent="0.2">
      <c r="A103" t="s">
        <v>72</v>
      </c>
    </row>
    <row r="105" spans="1:13" x14ac:dyDescent="0.2">
      <c r="A105" s="51" t="s">
        <v>73</v>
      </c>
      <c r="B105" s="51"/>
      <c r="C105" s="51"/>
      <c r="D105" s="51"/>
      <c r="E105" s="52" t="s">
        <v>74</v>
      </c>
      <c r="F105" s="52"/>
      <c r="G105" s="52"/>
      <c r="H105" s="52" t="s">
        <v>75</v>
      </c>
      <c r="I105" s="52"/>
      <c r="J105" s="52"/>
      <c r="K105" s="52" t="s">
        <v>76</v>
      </c>
      <c r="L105" s="52"/>
      <c r="M105" s="52"/>
    </row>
    <row r="106" spans="1:13" x14ac:dyDescent="0.2">
      <c r="A106" s="51" t="s">
        <v>77</v>
      </c>
      <c r="B106" s="51"/>
      <c r="C106" s="51"/>
      <c r="D106" s="51"/>
      <c r="E106" s="53">
        <v>375000</v>
      </c>
      <c r="F106" s="53"/>
      <c r="G106" s="53"/>
      <c r="H106" s="53">
        <v>750000</v>
      </c>
      <c r="I106" s="53"/>
      <c r="J106" s="53"/>
      <c r="K106" s="53">
        <v>1500000</v>
      </c>
      <c r="L106" s="53"/>
      <c r="M106" s="53"/>
    </row>
    <row r="108" spans="1:13" x14ac:dyDescent="0.2">
      <c r="A108" s="32" t="s">
        <v>78</v>
      </c>
    </row>
    <row r="109" spans="1:13" x14ac:dyDescent="0.2">
      <c r="A109" t="s">
        <v>79</v>
      </c>
    </row>
    <row r="111" spans="1:13" x14ac:dyDescent="0.2">
      <c r="A111" s="51" t="s">
        <v>80</v>
      </c>
      <c r="B111" s="51"/>
      <c r="C111" s="51"/>
      <c r="D111" s="51"/>
      <c r="E111" s="52" t="s">
        <v>81</v>
      </c>
      <c r="F111" s="52"/>
      <c r="G111" s="52"/>
      <c r="H111" s="52" t="s">
        <v>82</v>
      </c>
      <c r="I111" s="52"/>
      <c r="J111" s="52"/>
      <c r="K111" s="52" t="s">
        <v>83</v>
      </c>
      <c r="L111" s="52"/>
      <c r="M111" s="52"/>
    </row>
    <row r="112" spans="1:13" x14ac:dyDescent="0.2">
      <c r="A112" s="51" t="s">
        <v>77</v>
      </c>
      <c r="B112" s="51"/>
      <c r="C112" s="51"/>
      <c r="D112" s="51"/>
      <c r="E112" s="53">
        <v>1000000</v>
      </c>
      <c r="F112" s="53"/>
      <c r="G112" s="53"/>
      <c r="H112" s="53">
        <v>3000000</v>
      </c>
      <c r="I112" s="53"/>
      <c r="J112" s="53"/>
      <c r="K112" s="53">
        <v>7500000</v>
      </c>
      <c r="L112" s="53"/>
      <c r="M112" s="53"/>
    </row>
    <row r="130" spans="2:29" x14ac:dyDescent="0.2">
      <c r="B130" s="78" t="s">
        <v>112</v>
      </c>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row>
    <row r="146" spans="2:24" hidden="1" x14ac:dyDescent="0.2"/>
    <row r="147" spans="2:24" hidden="1" x14ac:dyDescent="0.2">
      <c r="B147" t="s">
        <v>84</v>
      </c>
    </row>
    <row r="148" spans="2:24" hidden="1" x14ac:dyDescent="0.2">
      <c r="C148">
        <f t="shared" ref="C148:K148" si="0">C8-0.1</f>
        <v>1.9</v>
      </c>
      <c r="D148">
        <f t="shared" si="0"/>
        <v>3.9</v>
      </c>
      <c r="E148">
        <f t="shared" si="0"/>
        <v>5.9</v>
      </c>
      <c r="F148">
        <f t="shared" si="0"/>
        <v>7.9</v>
      </c>
      <c r="G148">
        <f t="shared" si="0"/>
        <v>9.9</v>
      </c>
      <c r="H148">
        <f t="shared" si="0"/>
        <v>14.9</v>
      </c>
      <c r="I148">
        <f t="shared" si="0"/>
        <v>19.899999999999999</v>
      </c>
      <c r="J148">
        <f t="shared" si="0"/>
        <v>24.9</v>
      </c>
      <c r="K148">
        <f t="shared" si="0"/>
        <v>29.9</v>
      </c>
    </row>
    <row r="149" spans="2:24" hidden="1" x14ac:dyDescent="0.2">
      <c r="C149" s="19">
        <f>B9-0.1</f>
        <v>4.9000000000000004</v>
      </c>
      <c r="D149" s="20">
        <f>B10-0.1</f>
        <v>9.9</v>
      </c>
      <c r="E149" s="19">
        <f>B11-0.1</f>
        <v>24.9</v>
      </c>
      <c r="F149" s="19">
        <f>B12-0.1</f>
        <v>49.9</v>
      </c>
      <c r="G149" s="19">
        <f>B13-0.1</f>
        <v>99.9</v>
      </c>
      <c r="H149" s="19">
        <f>B14-0.1</f>
        <v>249.9</v>
      </c>
      <c r="I149" s="19">
        <f>B15-0.1</f>
        <v>499.9</v>
      </c>
      <c r="J149" s="19">
        <f>B16-0.1</f>
        <v>999.9</v>
      </c>
      <c r="K149" s="19">
        <f>B17-0.1</f>
        <v>2499.9</v>
      </c>
      <c r="Q149" s="19">
        <f>O16-0.1</f>
        <v>1.9</v>
      </c>
      <c r="R149" s="19">
        <f>O15-0.1</f>
        <v>4.9000000000000004</v>
      </c>
      <c r="S149" s="19">
        <f>O14-0.1</f>
        <v>9.9</v>
      </c>
      <c r="T149" s="19">
        <f>O13-0.1</f>
        <v>24.9</v>
      </c>
      <c r="U149" s="19">
        <f>O12-0.1</f>
        <v>49.9</v>
      </c>
      <c r="V149" s="19">
        <f>O11-0.1</f>
        <v>99.9</v>
      </c>
      <c r="W149" s="19">
        <f>O10-0.1</f>
        <v>199.9</v>
      </c>
      <c r="X149" s="19">
        <f>O9-0.1</f>
        <v>499.9</v>
      </c>
    </row>
    <row r="150" spans="2:24" hidden="1" x14ac:dyDescent="0.2"/>
  </sheetData>
  <mergeCells count="61">
    <mergeCell ref="B130:AC130"/>
    <mergeCell ref="C7:K7"/>
    <mergeCell ref="A9:A17"/>
    <mergeCell ref="C25:K25"/>
    <mergeCell ref="A27:A35"/>
    <mergeCell ref="P7:X7"/>
    <mergeCell ref="N9:N17"/>
    <mergeCell ref="P25:X25"/>
    <mergeCell ref="N27:N35"/>
    <mergeCell ref="Q19:R19"/>
    <mergeCell ref="Q20:R20"/>
    <mergeCell ref="Q22:R22"/>
    <mergeCell ref="D19:E19"/>
    <mergeCell ref="D20:E20"/>
    <mergeCell ref="D22:E22"/>
    <mergeCell ref="D40:E40"/>
    <mergeCell ref="B51:C51"/>
    <mergeCell ref="D51:E51"/>
    <mergeCell ref="Q37:R37"/>
    <mergeCell ref="Q38:R38"/>
    <mergeCell ref="Q40:R40"/>
    <mergeCell ref="D37:E37"/>
    <mergeCell ref="D38:E38"/>
    <mergeCell ref="Q56:R56"/>
    <mergeCell ref="Q57:R57"/>
    <mergeCell ref="A43:C45"/>
    <mergeCell ref="D43:M43"/>
    <mergeCell ref="D58:E58"/>
    <mergeCell ref="D52:E52"/>
    <mergeCell ref="D53:E53"/>
    <mergeCell ref="D54:E54"/>
    <mergeCell ref="D55:E55"/>
    <mergeCell ref="D56:E56"/>
    <mergeCell ref="Q51:R51"/>
    <mergeCell ref="Q52:R52"/>
    <mergeCell ref="Q53:R53"/>
    <mergeCell ref="Q54:R54"/>
    <mergeCell ref="Q55:R55"/>
    <mergeCell ref="D98:E98"/>
    <mergeCell ref="E105:G105"/>
    <mergeCell ref="A105:D105"/>
    <mergeCell ref="A87:A95"/>
    <mergeCell ref="C85:M85"/>
    <mergeCell ref="D97:E97"/>
    <mergeCell ref="D100:E100"/>
    <mergeCell ref="D4:L4"/>
    <mergeCell ref="F47:G47"/>
    <mergeCell ref="A106:D106"/>
    <mergeCell ref="A111:D111"/>
    <mergeCell ref="A112:D112"/>
    <mergeCell ref="E111:G111"/>
    <mergeCell ref="H111:J111"/>
    <mergeCell ref="K111:M111"/>
    <mergeCell ref="E112:G112"/>
    <mergeCell ref="H112:J112"/>
    <mergeCell ref="K112:M112"/>
    <mergeCell ref="H105:J105"/>
    <mergeCell ref="K105:M105"/>
    <mergeCell ref="E106:G106"/>
    <mergeCell ref="K106:M106"/>
    <mergeCell ref="H106:J106"/>
  </mergeCells>
  <conditionalFormatting sqref="B87:B94">
    <cfRule type="expression" dxfId="18" priority="6">
      <formula>AND(B87&lt;$D$98,B88&gt;$D$98)</formula>
    </cfRule>
  </conditionalFormatting>
  <conditionalFormatting sqref="C9:K17">
    <cfRule type="expression" dxfId="17" priority="5">
      <formula>AND($G$19=C$13,$G$20=$G9)</formula>
    </cfRule>
    <cfRule type="cellIs" dxfId="16" priority="23" operator="equal">
      <formula>0</formula>
    </cfRule>
    <cfRule type="cellIs" dxfId="15" priority="24" operator="lessThan">
      <formula>-0.5</formula>
    </cfRule>
    <cfRule type="cellIs" dxfId="14" priority="25" operator="greaterThan">
      <formula>0.5</formula>
    </cfRule>
  </conditionalFormatting>
  <conditionalFormatting sqref="C27:K35">
    <cfRule type="expression" dxfId="13" priority="3">
      <formula>AND($G$37=C$31,$G$38=$G27)</formula>
    </cfRule>
    <cfRule type="cellIs" dxfId="12" priority="17" operator="equal">
      <formula>0</formula>
    </cfRule>
    <cfRule type="cellIs" dxfId="11" priority="18" operator="lessThan">
      <formula>-0.5</formula>
    </cfRule>
    <cfRule type="cellIs" dxfId="10" priority="19" operator="greaterThan">
      <formula>0.5</formula>
    </cfRule>
  </conditionalFormatting>
  <conditionalFormatting sqref="C86:M86">
    <cfRule type="cellIs" dxfId="9" priority="7" operator="between">
      <formula>$D$97-0.0049</formula>
      <formula>$D$97+0.0001</formula>
    </cfRule>
  </conditionalFormatting>
  <conditionalFormatting sqref="C87:M94">
    <cfRule type="expression" dxfId="8" priority="1">
      <formula>AND($G$97=C$86,$G$98=$B87)</formula>
    </cfRule>
  </conditionalFormatting>
  <conditionalFormatting sqref="P9:X17">
    <cfRule type="expression" dxfId="7" priority="4">
      <formula>AND($T$19=P$13,$T$20=$T9)</formula>
    </cfRule>
    <cfRule type="cellIs" dxfId="6" priority="14" operator="equal">
      <formula>0</formula>
    </cfRule>
    <cfRule type="cellIs" dxfId="5" priority="15" operator="lessThan">
      <formula>-0.5</formula>
    </cfRule>
    <cfRule type="cellIs" dxfId="4" priority="16" operator="greaterThan">
      <formula>0.5</formula>
    </cfRule>
  </conditionalFormatting>
  <conditionalFormatting sqref="P27:X35">
    <cfRule type="expression" dxfId="3" priority="2">
      <formula>AND($T$37=P$31,$T$38=$T27)</formula>
    </cfRule>
    <cfRule type="cellIs" dxfId="2" priority="8" operator="equal">
      <formula>0</formula>
    </cfRule>
    <cfRule type="cellIs" dxfId="1" priority="9" operator="lessThan">
      <formula>-0.5</formula>
    </cfRule>
    <cfRule type="cellIs" dxfId="0" priority="10" operator="greaterThan">
      <formula>0.5</formula>
    </cfRule>
  </conditionalFormatting>
  <pageMargins left="0.7" right="0.7" top="0.75" bottom="0.75" header="0.3" footer="0.3"/>
  <pageSetup paperSize="9" orientation="portrait" r:id="rId1"/>
  <ignoredErrors>
    <ignoredError sqref="D100"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E9A165A-D9A5-4BB9-9519-ECEC463FAF56}">
          <x14:formula1>
            <xm:f>'Rating explanations'!$A$7:$A$11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E2927-6379-48CC-8BB0-6BA754AF2491}">
  <dimension ref="A2:H130"/>
  <sheetViews>
    <sheetView zoomScaleNormal="100" workbookViewId="0">
      <selection activeCell="B122" sqref="B122"/>
    </sheetView>
  </sheetViews>
  <sheetFormatPr defaultRowHeight="14.25" x14ac:dyDescent="0.2"/>
  <cols>
    <col min="1" max="1" width="49.875" customWidth="1"/>
    <col min="2" max="4" width="10.375" customWidth="1"/>
    <col min="5" max="5" width="13.75" customWidth="1"/>
    <col min="7" max="7" width="55.5" customWidth="1"/>
    <col min="8" max="9" width="9" customWidth="1"/>
  </cols>
  <sheetData>
    <row r="2" spans="1:7" ht="15" x14ac:dyDescent="0.25">
      <c r="A2" s="22" t="s">
        <v>85</v>
      </c>
      <c r="B2" s="22"/>
      <c r="C2" s="22"/>
      <c r="D2" s="22"/>
      <c r="E2" s="22"/>
    </row>
    <row r="3" spans="1:7" ht="15" x14ac:dyDescent="0.25">
      <c r="A3" s="32" t="s">
        <v>86</v>
      </c>
      <c r="B3" s="32"/>
      <c r="C3" s="22"/>
      <c r="D3" s="22"/>
      <c r="E3" s="22"/>
    </row>
    <row r="4" spans="1:7" ht="15" x14ac:dyDescent="0.25">
      <c r="A4" s="32" t="s">
        <v>87</v>
      </c>
      <c r="B4" s="32"/>
      <c r="C4" s="22"/>
      <c r="D4" s="22"/>
      <c r="E4" s="22"/>
    </row>
    <row r="5" spans="1:7" ht="15" x14ac:dyDescent="0.25">
      <c r="A5" s="32"/>
      <c r="B5" s="77" t="s">
        <v>88</v>
      </c>
      <c r="C5" s="77"/>
      <c r="D5" s="22"/>
      <c r="E5" s="22"/>
    </row>
    <row r="6" spans="1:7" ht="15" x14ac:dyDescent="0.25">
      <c r="A6" s="22" t="s">
        <v>89</v>
      </c>
      <c r="B6" s="43" t="s">
        <v>90</v>
      </c>
      <c r="C6" s="43" t="s">
        <v>91</v>
      </c>
      <c r="D6" s="42" t="s">
        <v>92</v>
      </c>
      <c r="E6" s="42" t="s">
        <v>93</v>
      </c>
    </row>
    <row r="7" spans="1:7" x14ac:dyDescent="0.2">
      <c r="A7" t="s">
        <v>94</v>
      </c>
      <c r="B7" s="30">
        <v>0.01</v>
      </c>
      <c r="C7" s="30">
        <v>0.03</v>
      </c>
      <c r="D7" s="30">
        <v>0.02</v>
      </c>
      <c r="E7" s="30">
        <v>0.04</v>
      </c>
    </row>
    <row r="8" spans="1:7" x14ac:dyDescent="0.2">
      <c r="A8" t="s">
        <v>95</v>
      </c>
      <c r="B8" s="44">
        <v>5.0000000000000001E-3</v>
      </c>
      <c r="C8" s="30">
        <v>0.02</v>
      </c>
      <c r="D8" s="44">
        <v>1.4999999999999999E-2</v>
      </c>
      <c r="E8" s="44">
        <v>2.5000000000000001E-2</v>
      </c>
    </row>
    <row r="9" spans="1:7" x14ac:dyDescent="0.2">
      <c r="A9" t="s">
        <v>96</v>
      </c>
      <c r="B9" s="30">
        <v>0.01</v>
      </c>
      <c r="C9" s="30">
        <v>0.04</v>
      </c>
      <c r="D9" s="30">
        <v>0.03</v>
      </c>
      <c r="E9" s="30">
        <v>0.04</v>
      </c>
    </row>
    <row r="10" spans="1:7" x14ac:dyDescent="0.2">
      <c r="A10" t="s">
        <v>97</v>
      </c>
      <c r="B10" s="30">
        <v>0.02</v>
      </c>
      <c r="C10" s="30">
        <v>0.06</v>
      </c>
      <c r="D10" s="30">
        <v>0.03</v>
      </c>
      <c r="E10" s="30">
        <v>0.08</v>
      </c>
    </row>
    <row r="11" spans="1:7" x14ac:dyDescent="0.2">
      <c r="A11" t="s">
        <v>3</v>
      </c>
      <c r="B11" s="30">
        <v>0.01</v>
      </c>
      <c r="C11" s="30">
        <v>0.06</v>
      </c>
      <c r="D11" s="30">
        <v>0.03</v>
      </c>
      <c r="E11" s="30">
        <v>0.06</v>
      </c>
    </row>
    <row r="13" spans="1:7" ht="15" x14ac:dyDescent="0.25">
      <c r="A13" s="22" t="s">
        <v>98</v>
      </c>
      <c r="B13" s="22"/>
      <c r="C13" s="22"/>
      <c r="D13" s="22"/>
      <c r="E13" s="22"/>
      <c r="G13" s="22" t="s">
        <v>99</v>
      </c>
    </row>
    <row r="14" spans="1:7" ht="123" customHeight="1" x14ac:dyDescent="0.2">
      <c r="A14" s="76" t="s">
        <v>100</v>
      </c>
      <c r="B14" s="76"/>
      <c r="C14" s="76"/>
      <c r="D14" s="76"/>
      <c r="E14" s="76"/>
      <c r="G14" s="23" t="s">
        <v>101</v>
      </c>
    </row>
    <row r="16" spans="1:7" ht="15" x14ac:dyDescent="0.25">
      <c r="A16" s="22" t="s">
        <v>102</v>
      </c>
      <c r="B16" s="22"/>
      <c r="C16" s="22"/>
      <c r="D16" s="22"/>
      <c r="E16" s="22"/>
    </row>
    <row r="17" spans="1:7" ht="128.25" customHeight="1" x14ac:dyDescent="0.2">
      <c r="A17" s="76" t="s">
        <v>103</v>
      </c>
      <c r="B17" s="76"/>
      <c r="C17" s="76"/>
      <c r="D17" s="76"/>
      <c r="E17" s="76"/>
      <c r="G17" s="23" t="s">
        <v>104</v>
      </c>
    </row>
    <row r="19" spans="1:7" ht="15" x14ac:dyDescent="0.25">
      <c r="A19" s="22" t="s">
        <v>105</v>
      </c>
      <c r="B19" s="22"/>
      <c r="C19" s="22"/>
      <c r="D19" s="22"/>
      <c r="E19" s="22"/>
    </row>
    <row r="20" spans="1:7" ht="123" customHeight="1" x14ac:dyDescent="0.2">
      <c r="A20" s="76" t="s">
        <v>106</v>
      </c>
      <c r="B20" s="76"/>
      <c r="C20" s="76"/>
      <c r="D20" s="76"/>
      <c r="E20" s="76"/>
    </row>
    <row r="22" spans="1:7" ht="15" x14ac:dyDescent="0.25">
      <c r="A22" s="22" t="s">
        <v>107</v>
      </c>
      <c r="B22" s="22"/>
      <c r="C22" s="22"/>
      <c r="D22" s="22"/>
      <c r="E22" s="22"/>
    </row>
    <row r="23" spans="1:7" ht="238.5" customHeight="1" x14ac:dyDescent="0.2">
      <c r="A23" s="76" t="s">
        <v>108</v>
      </c>
      <c r="B23" s="76"/>
      <c r="C23" s="76"/>
      <c r="D23" s="76"/>
      <c r="E23" s="76"/>
      <c r="G23" s="23" t="s">
        <v>109</v>
      </c>
    </row>
    <row r="25" spans="1:7" ht="15" x14ac:dyDescent="0.25">
      <c r="A25" s="22" t="s">
        <v>110</v>
      </c>
      <c r="B25" s="22"/>
      <c r="C25" s="22"/>
      <c r="D25" s="22"/>
      <c r="E25" s="22"/>
    </row>
    <row r="26" spans="1:7" ht="186" customHeight="1" x14ac:dyDescent="0.2">
      <c r="A26" s="76" t="s">
        <v>111</v>
      </c>
      <c r="B26" s="76"/>
      <c r="C26" s="76"/>
      <c r="D26" s="76"/>
      <c r="E26" s="76"/>
      <c r="G26" s="23"/>
    </row>
    <row r="130" spans="1:8" x14ac:dyDescent="0.2">
      <c r="A130" s="78" t="s">
        <v>112</v>
      </c>
      <c r="B130" s="78"/>
      <c r="C130" s="78"/>
      <c r="D130" s="78"/>
      <c r="E130" s="78"/>
      <c r="F130" s="78"/>
      <c r="G130" s="78"/>
      <c r="H130" s="78"/>
    </row>
  </sheetData>
  <mergeCells count="7">
    <mergeCell ref="A130:H130"/>
    <mergeCell ref="A26:E26"/>
    <mergeCell ref="B5:C5"/>
    <mergeCell ref="A14:E14"/>
    <mergeCell ref="A17:E17"/>
    <mergeCell ref="A20:E20"/>
    <mergeCell ref="A23:E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0243D77F4134488DA5C9B64233F16F" ma:contentTypeVersion="22" ma:contentTypeDescription="Create a new document." ma:contentTypeScope="" ma:versionID="3579ebd39e23b1a6c4541d0b482f4b5a">
  <xsd:schema xmlns:xsd="http://www.w3.org/2001/XMLSchema" xmlns:xs="http://www.w3.org/2001/XMLSchema" xmlns:p="http://schemas.microsoft.com/office/2006/metadata/properties" xmlns:ns2="8ede186b-3ae6-4186-811d-448a5fa7eff0" xmlns:ns3="6c85bff5-dec1-4e6b-a362-73933c532b82" targetNamespace="http://schemas.microsoft.com/office/2006/metadata/properties" ma:root="true" ma:fieldsID="ab3b688d7e37184dd17ea0e615930b19" ns2:_="" ns3:_="">
    <xsd:import namespace="8ede186b-3ae6-4186-811d-448a5fa7eff0"/>
    <xsd:import namespace="6c85bff5-dec1-4e6b-a362-73933c532b8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e186b-3ae6-4186-811d-448a5fa7e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9553f63-5966-4a09-978d-72b299aea11b"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85bff5-dec1-4e6b-a362-73933c532b8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d2ac081-0fb3-4892-9f51-7e6add020404}" ma:internalName="TaxCatchAll" ma:showField="CatchAllData" ma:web="6c85bff5-dec1-4e6b-a362-73933c532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TemplafyTemplateConfiguration><![CDATA[{"transformationConfigurations":[],"templateName":"Book","templateDescription":"","enableDocumentContentUpdater":false,"version":"2.0"}]]></TemplafyTemplateConfiguration>
</file>

<file path=customXml/item4.xml><?xml version="1.0" encoding="utf-8"?>
<TemplafyFormConfiguration><![CDATA[{"formFields":[],"formDataEntries":[]}]]></TemplafyFormConfiguration>
</file>

<file path=customXml/item5.xml><?xml version="1.0" encoding="utf-8"?>
<p:properties xmlns:p="http://schemas.microsoft.com/office/2006/metadata/properties" xmlns:xsi="http://www.w3.org/2001/XMLSchema-instance" xmlns:pc="http://schemas.microsoft.com/office/infopath/2007/PartnerControls">
  <documentManagement>
    <TaxCatchAll xmlns="6c85bff5-dec1-4e6b-a362-73933c532b82" xsi:nil="true"/>
    <lcf76f155ced4ddcb4097134ff3c332f xmlns="8ede186b-3ae6-4186-811d-448a5fa7ef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24B47D-ADBA-4C7A-84A5-7DE2C8F739DB}">
  <ds:schemaRefs>
    <ds:schemaRef ds:uri="http://schemas.microsoft.com/sharepoint/v3/contenttype/forms"/>
  </ds:schemaRefs>
</ds:datastoreItem>
</file>

<file path=customXml/itemProps2.xml><?xml version="1.0" encoding="utf-8"?>
<ds:datastoreItem xmlns:ds="http://schemas.openxmlformats.org/officeDocument/2006/customXml" ds:itemID="{02E592DC-F084-48C8-AA6F-67917AE44D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de186b-3ae6-4186-811d-448a5fa7eff0"/>
    <ds:schemaRef ds:uri="6c85bff5-dec1-4e6b-a362-73933c532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B8A4D0-2978-4CC7-A263-CA3830AE9439}">
  <ds:schemaRefs/>
</ds:datastoreItem>
</file>

<file path=customXml/itemProps4.xml><?xml version="1.0" encoding="utf-8"?>
<ds:datastoreItem xmlns:ds="http://schemas.openxmlformats.org/officeDocument/2006/customXml" ds:itemID="{32EA6D85-E46E-4C0A-BEA4-CBE991220F99}">
  <ds:schemaRefs/>
</ds:datastoreItem>
</file>

<file path=customXml/itemProps5.xml><?xml version="1.0" encoding="utf-8"?>
<ds:datastoreItem xmlns:ds="http://schemas.openxmlformats.org/officeDocument/2006/customXml" ds:itemID="{FD59DBB9-D84E-4673-B25E-EDE5EE6BB7CA}">
  <ds:schemaRefs>
    <ds:schemaRef ds:uri="http://schemas.microsoft.com/office/2006/metadata/properties"/>
    <ds:schemaRef ds:uri="http://schemas.microsoft.com/office/infopath/2007/PartnerControls"/>
    <ds:schemaRef ds:uri="6c85bff5-dec1-4e6b-a362-73933c532b82"/>
    <ds:schemaRef ds:uri="8ede186b-3ae6-4186-811d-448a5fa7ef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Royalty discussion sheet</vt:lpstr>
      <vt:lpstr>Rating explanations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Mikkel Frost</dc:creator>
  <cp:keywords/>
  <dc:description/>
  <cp:lastModifiedBy>Thomas Schmidt</cp:lastModifiedBy>
  <cp:revision/>
  <dcterms:created xsi:type="dcterms:W3CDTF">2025-12-02T10:41:08Z</dcterms:created>
  <dcterms:modified xsi:type="dcterms:W3CDTF">2026-04-21T12:16:00Z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sdu</vt:lpwstr>
  </property>
  <property fmtid="{D5CDD505-2E9C-101B-9397-08002B2CF9AE}" pid="3" name="TemplafyTemplateId">
    <vt:lpwstr>637910548563422675</vt:lpwstr>
  </property>
  <property fmtid="{D5CDD505-2E9C-101B-9397-08002B2CF9AE}" pid="4" name="TemplafyUserProfileId">
    <vt:lpwstr>637933802508436498</vt:lpwstr>
  </property>
  <property fmtid="{D5CDD505-2E9C-101B-9397-08002B2CF9AE}" pid="5" name="TemplafyLanguageCode">
    <vt:lpwstr>en-GB</vt:lpwstr>
  </property>
  <property fmtid="{D5CDD505-2E9C-101B-9397-08002B2CF9AE}" pid="6" name="TemplafyFromBlank">
    <vt:bool>true</vt:bool>
  </property>
  <property fmtid="{D5CDD505-2E9C-101B-9397-08002B2CF9AE}" pid="7" name="ContentTypeId">
    <vt:lpwstr>0x0101002F0243D77F4134488DA5C9B64233F16F</vt:lpwstr>
  </property>
  <property fmtid="{D5CDD505-2E9C-101B-9397-08002B2CF9AE}" pid="8" name="MediaServiceImageTags">
    <vt:lpwstr/>
  </property>
</Properties>
</file>