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syddanskuni.sharepoint.com/Sites/budget/ST/C - Sørens Space/930 - SDU IT/"/>
    </mc:Choice>
  </mc:AlternateContent>
  <xr:revisionPtr revIDLastSave="1357" documentId="8_{4B17447D-1A67-4B9A-8257-773CB44D6B72}" xr6:coauthVersionLast="47" xr6:coauthVersionMax="47" xr10:uidLastSave="{ADEEA0F0-AA84-4FDF-97DF-AE510A5154C3}"/>
  <bookViews>
    <workbookView xWindow="38280" yWindow="-255" windowWidth="38640" windowHeight="21120" xr2:uid="{370AC781-D5E0-4D56-9BCF-B7C85C1606EE}"/>
  </bookViews>
  <sheets>
    <sheet name="Stamdata" sheetId="8" r:id="rId1"/>
    <sheet name="Opsummering - rapporter" sheetId="5" r:id="rId2"/>
    <sheet name="Projektomk indtast" sheetId="1" r:id="rId3"/>
    <sheet name="Driftsscenarie-effekter indtast" sheetId="6" r:id="rId4"/>
    <sheet name="valglister og satser" sheetId="4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6" i="5" l="1"/>
  <c r="H110" i="5" l="1"/>
  <c r="H84" i="5"/>
  <c r="L89" i="5"/>
  <c r="L162" i="5" s="1"/>
  <c r="K89" i="5"/>
  <c r="J89" i="5"/>
  <c r="I89" i="5"/>
  <c r="L88" i="5"/>
  <c r="K88" i="5"/>
  <c r="J88" i="5"/>
  <c r="I88" i="5"/>
  <c r="H88" i="5"/>
  <c r="H83" i="5"/>
  <c r="AJ86" i="1"/>
  <c r="Q25" i="1"/>
  <c r="T25" i="1" a="1"/>
  <c r="T25" i="1" s="1"/>
  <c r="Y25" i="1"/>
  <c r="Q26" i="1"/>
  <c r="T26" i="1" a="1"/>
  <c r="T26" i="1" s="1"/>
  <c r="Y26" i="1"/>
  <c r="AR18" i="1" a="1"/>
  <c r="AR18" i="1" s="1"/>
  <c r="T18" i="1" a="1"/>
  <c r="T18" i="1" s="1"/>
  <c r="E19" i="4" a="1"/>
  <c r="E19" i="4" s="1"/>
  <c r="E20" i="4" a="1"/>
  <c r="E20" i="4" s="1"/>
  <c r="E21" i="4" a="1"/>
  <c r="E21" i="4" s="1"/>
  <c r="E22" i="4" a="1"/>
  <c r="E22" i="4" s="1"/>
  <c r="E23" i="4" a="1"/>
  <c r="E23" i="4" s="1"/>
  <c r="G75" i="1" a="1"/>
  <c r="G75" i="1" s="1"/>
  <c r="G76" i="1" a="1"/>
  <c r="G76" i="1" s="1"/>
  <c r="G77" i="1" a="1"/>
  <c r="G77" i="1" s="1"/>
  <c r="G78" i="1" a="1"/>
  <c r="G78" i="1" s="1"/>
  <c r="G68" i="1" a="1"/>
  <c r="G68" i="1" s="1"/>
  <c r="G69" i="1" a="1"/>
  <c r="G69" i="1" s="1"/>
  <c r="G70" i="1" a="1"/>
  <c r="G70" i="1" s="1"/>
  <c r="G71" i="1" a="1"/>
  <c r="G71" i="1" s="1"/>
  <c r="G60" i="1" a="1"/>
  <c r="G60" i="1" s="1"/>
  <c r="G61" i="1" a="1"/>
  <c r="G61" i="1" s="1"/>
  <c r="G62" i="1" a="1"/>
  <c r="G62" i="1"/>
  <c r="G63" i="1" a="1"/>
  <c r="G63" i="1"/>
  <c r="G53" i="1" a="1"/>
  <c r="G53" i="1" s="1"/>
  <c r="G54" i="1" a="1"/>
  <c r="G54" i="1" s="1"/>
  <c r="G55" i="1" a="1"/>
  <c r="G55" i="1" s="1"/>
  <c r="G56" i="1" a="1"/>
  <c r="G56" i="1" s="1"/>
  <c r="G46" i="1" a="1"/>
  <c r="G46" i="1" s="1"/>
  <c r="G47" i="1" a="1"/>
  <c r="G47" i="1"/>
  <c r="G48" i="1" a="1"/>
  <c r="G48" i="1" s="1"/>
  <c r="G49" i="1" a="1"/>
  <c r="G49" i="1" s="1"/>
  <c r="G39" i="1" a="1"/>
  <c r="G39" i="1" s="1"/>
  <c r="G40" i="1" a="1"/>
  <c r="G40" i="1" s="1"/>
  <c r="G41" i="1" a="1"/>
  <c r="G41" i="1" s="1"/>
  <c r="G42" i="1" a="1"/>
  <c r="G42" i="1" s="1"/>
  <c r="G32" i="1" a="1"/>
  <c r="G32" i="1" s="1"/>
  <c r="G33" i="1" a="1"/>
  <c r="G33" i="1" s="1"/>
  <c r="G34" i="1" a="1"/>
  <c r="G34" i="1" s="1"/>
  <c r="G35" i="1" a="1"/>
  <c r="G35" i="1" s="1"/>
  <c r="G28" i="1" a="1"/>
  <c r="G28" i="1"/>
  <c r="G25" i="1" a="1"/>
  <c r="G25" i="1" s="1"/>
  <c r="G26" i="1" a="1"/>
  <c r="G26" i="1" s="1"/>
  <c r="G27" i="1" a="1"/>
  <c r="G27" i="1" s="1"/>
  <c r="G17" i="1" a="1"/>
  <c r="G17" i="1" s="1"/>
  <c r="G18" i="1" a="1"/>
  <c r="G18" i="1" s="1"/>
  <c r="G19" i="1" a="1"/>
  <c r="G19" i="1" s="1"/>
  <c r="G20" i="1" a="1"/>
  <c r="G20" i="1" s="1"/>
  <c r="AX37" i="6" l="1" a="1"/>
  <c r="AX37" i="6" s="1"/>
  <c r="AX36" i="6" a="1"/>
  <c r="AX36" i="6" s="1"/>
  <c r="AR70" i="1" a="1"/>
  <c r="AR70" i="1" s="1"/>
  <c r="AB26" i="1" l="1" a="1"/>
  <c r="AB26" i="1" s="1"/>
  <c r="T20" i="1" a="1"/>
  <c r="T20" i="1" s="1"/>
  <c r="T19" i="1" a="1"/>
  <c r="T19" i="1" s="1"/>
  <c r="T17" i="1" a="1"/>
  <c r="T17" i="1" s="1"/>
  <c r="AX49" i="6" l="1" a="1"/>
  <c r="AX49" i="6" s="1"/>
  <c r="AX48" i="6" a="1"/>
  <c r="AX48" i="6" s="1"/>
  <c r="AX47" i="6" a="1"/>
  <c r="AX47" i="6" s="1"/>
  <c r="AX46" i="6" a="1"/>
  <c r="AX46" i="6" s="1"/>
  <c r="AX45" i="6" a="1"/>
  <c r="AX45" i="6" s="1"/>
  <c r="AX44" i="6" a="1"/>
  <c r="AX44" i="6" s="1"/>
  <c r="AX41" i="6" a="1"/>
  <c r="AX41" i="6" s="1"/>
  <c r="AX40" i="6" a="1"/>
  <c r="AX40" i="6" s="1"/>
  <c r="AX39" i="6" a="1"/>
  <c r="AX39" i="6" s="1"/>
  <c r="AX38" i="6" a="1"/>
  <c r="AX38" i="6" s="1"/>
  <c r="AQ49" i="6" a="1"/>
  <c r="AQ49" i="6" s="1"/>
  <c r="AQ48" i="6" a="1"/>
  <c r="AQ48" i="6" s="1"/>
  <c r="AQ47" i="6" a="1"/>
  <c r="AQ47" i="6" s="1"/>
  <c r="AQ46" i="6" a="1"/>
  <c r="AQ46" i="6" s="1"/>
  <c r="AQ45" i="6" a="1"/>
  <c r="AQ45" i="6" s="1"/>
  <c r="AQ44" i="6" a="1"/>
  <c r="AQ44" i="6" s="1"/>
  <c r="AQ41" i="6" a="1"/>
  <c r="AQ41" i="6" s="1"/>
  <c r="AQ40" i="6" a="1"/>
  <c r="AQ40" i="6" s="1"/>
  <c r="AQ39" i="6" a="1"/>
  <c r="AQ39" i="6" s="1"/>
  <c r="AQ38" i="6" a="1"/>
  <c r="AQ38" i="6" s="1"/>
  <c r="AQ37" i="6" a="1"/>
  <c r="AQ37" i="6" s="1"/>
  <c r="AQ36" i="6" a="1"/>
  <c r="AQ36" i="6" s="1"/>
  <c r="AJ49" i="6" a="1"/>
  <c r="AJ49" i="6" s="1"/>
  <c r="AJ48" i="6" a="1"/>
  <c r="AJ48" i="6" s="1"/>
  <c r="AJ47" i="6" a="1"/>
  <c r="AJ47" i="6" s="1"/>
  <c r="AJ46" i="6" a="1"/>
  <c r="AJ46" i="6" s="1"/>
  <c r="AJ45" i="6" a="1"/>
  <c r="AJ45" i="6" s="1"/>
  <c r="AJ44" i="6" a="1"/>
  <c r="AJ44" i="6" s="1"/>
  <c r="AJ41" i="6" a="1"/>
  <c r="AJ41" i="6" s="1"/>
  <c r="AJ40" i="6" a="1"/>
  <c r="AJ40" i="6" s="1"/>
  <c r="AJ39" i="6" a="1"/>
  <c r="AJ39" i="6" s="1"/>
  <c r="AJ38" i="6" a="1"/>
  <c r="AJ38" i="6" s="1"/>
  <c r="AJ37" i="6" a="1"/>
  <c r="AJ37" i="6" s="1"/>
  <c r="AJ36" i="6" a="1"/>
  <c r="AJ36" i="6" s="1"/>
  <c r="T36" i="6" a="1"/>
  <c r="T36" i="6" s="1"/>
  <c r="AB36" i="6" a="1"/>
  <c r="AB36" i="6" s="1"/>
  <c r="AB49" i="6" a="1"/>
  <c r="AB49" i="6" s="1"/>
  <c r="AB48" i="6" a="1"/>
  <c r="AB48" i="6" s="1"/>
  <c r="AB47" i="6" a="1"/>
  <c r="AB47" i="6" s="1"/>
  <c r="AB46" i="6" a="1"/>
  <c r="AB46" i="6" s="1"/>
  <c r="AB45" i="6" a="1"/>
  <c r="AB45" i="6" s="1"/>
  <c r="AB44" i="6" a="1"/>
  <c r="AB44" i="6" s="1"/>
  <c r="AB41" i="6" a="1"/>
  <c r="AB41" i="6" s="1"/>
  <c r="AB40" i="6" a="1"/>
  <c r="AB40" i="6" s="1"/>
  <c r="AB39" i="6" a="1"/>
  <c r="AB39" i="6" s="1"/>
  <c r="AB38" i="6" a="1"/>
  <c r="AB38" i="6" s="1"/>
  <c r="AB37" i="6" a="1"/>
  <c r="AB37" i="6" s="1"/>
  <c r="T49" i="6" a="1"/>
  <c r="T49" i="6" s="1"/>
  <c r="T48" i="6" a="1"/>
  <c r="T48" i="6" s="1"/>
  <c r="T47" i="6" a="1"/>
  <c r="T47" i="6" s="1"/>
  <c r="T46" i="6" a="1"/>
  <c r="T46" i="6" s="1"/>
  <c r="T45" i="6" a="1"/>
  <c r="T45" i="6" s="1"/>
  <c r="T44" i="6" a="1"/>
  <c r="T44" i="6" s="1"/>
  <c r="T41" i="6" a="1"/>
  <c r="T41" i="6" s="1"/>
  <c r="T40" i="6" a="1"/>
  <c r="T40" i="6" s="1"/>
  <c r="T39" i="6" a="1"/>
  <c r="T39" i="6" s="1"/>
  <c r="T38" i="6" a="1"/>
  <c r="T38" i="6" s="1"/>
  <c r="T37" i="6" a="1"/>
  <c r="T37" i="6" s="1"/>
  <c r="AX30" i="6" a="1"/>
  <c r="AX30" i="6" s="1"/>
  <c r="AX29" i="6" a="1"/>
  <c r="AX29" i="6" s="1"/>
  <c r="AX28" i="6" a="1"/>
  <c r="AX28" i="6" s="1"/>
  <c r="AX27" i="6" a="1"/>
  <c r="AX27" i="6" s="1"/>
  <c r="AX26" i="6" a="1"/>
  <c r="AX26" i="6" s="1"/>
  <c r="AX25" i="6" a="1"/>
  <c r="AX25" i="6" s="1"/>
  <c r="AX22" i="6" a="1"/>
  <c r="AX22" i="6" s="1"/>
  <c r="AX21" i="6" a="1"/>
  <c r="AX21" i="6" s="1"/>
  <c r="AX20" i="6" a="1"/>
  <c r="AX20" i="6" s="1"/>
  <c r="AX19" i="6" a="1"/>
  <c r="AX19" i="6" s="1"/>
  <c r="AX18" i="6" a="1"/>
  <c r="AX18" i="6" s="1"/>
  <c r="AX17" i="6" a="1"/>
  <c r="AX17" i="6" s="1"/>
  <c r="L83" i="5" s="1"/>
  <c r="AQ30" i="6" a="1"/>
  <c r="AQ30" i="6" s="1"/>
  <c r="AQ29" i="6" a="1"/>
  <c r="AQ29" i="6" s="1"/>
  <c r="AQ28" i="6" a="1"/>
  <c r="AQ28" i="6" s="1"/>
  <c r="AQ27" i="6" a="1"/>
  <c r="AQ27" i="6" s="1"/>
  <c r="AQ26" i="6" a="1"/>
  <c r="AQ26" i="6" s="1"/>
  <c r="AQ25" i="6" a="1"/>
  <c r="AQ25" i="6" s="1"/>
  <c r="AQ22" i="6" a="1"/>
  <c r="AQ22" i="6" s="1"/>
  <c r="AQ21" i="6" a="1"/>
  <c r="AQ21" i="6" s="1"/>
  <c r="AQ20" i="6" a="1"/>
  <c r="AQ20" i="6" s="1"/>
  <c r="AQ19" i="6" a="1"/>
  <c r="AQ19" i="6" s="1"/>
  <c r="AQ18" i="6" a="1"/>
  <c r="AQ18" i="6" s="1"/>
  <c r="AQ17" i="6" a="1"/>
  <c r="AQ17" i="6" s="1"/>
  <c r="K83" i="5" s="1"/>
  <c r="AJ30" i="6" a="1"/>
  <c r="AJ30" i="6" s="1"/>
  <c r="AJ29" i="6" a="1"/>
  <c r="AJ29" i="6" s="1"/>
  <c r="AJ28" i="6" a="1"/>
  <c r="AJ28" i="6" s="1"/>
  <c r="AJ27" i="6" a="1"/>
  <c r="AJ27" i="6" s="1"/>
  <c r="AJ26" i="6" a="1"/>
  <c r="AJ26" i="6" s="1"/>
  <c r="AJ25" i="6" a="1"/>
  <c r="AJ25" i="6" s="1"/>
  <c r="AN17" i="6"/>
  <c r="AN18" i="6"/>
  <c r="AN19" i="6"/>
  <c r="AN20" i="6"/>
  <c r="AN21" i="6"/>
  <c r="AN22" i="6"/>
  <c r="AJ22" i="6" a="1"/>
  <c r="AJ22" i="6" s="1"/>
  <c r="AJ21" i="6" a="1"/>
  <c r="AJ21" i="6" s="1"/>
  <c r="AJ20" i="6" a="1"/>
  <c r="AJ20" i="6" s="1"/>
  <c r="AJ19" i="6" a="1"/>
  <c r="AJ19" i="6" s="1"/>
  <c r="AJ18" i="6" a="1"/>
  <c r="AJ18" i="6" s="1"/>
  <c r="AJ17" i="6" a="1"/>
  <c r="AJ17" i="6" s="1"/>
  <c r="J83" i="5" s="1"/>
  <c r="AB30" i="6" a="1"/>
  <c r="AB30" i="6" s="1"/>
  <c r="AB29" i="6"/>
  <c r="AB29" i="6" a="1"/>
  <c r="AB28" i="6" a="1"/>
  <c r="AB28" i="6" s="1"/>
  <c r="AB27" i="6" a="1"/>
  <c r="AB27" i="6" s="1"/>
  <c r="AB26" i="6" a="1"/>
  <c r="AB26" i="6" s="1"/>
  <c r="AB25" i="6" a="1"/>
  <c r="AB25" i="6" s="1"/>
  <c r="AB18" i="6" a="1"/>
  <c r="AB18" i="6" s="1"/>
  <c r="AB22" i="6" a="1"/>
  <c r="AB22" i="6" s="1"/>
  <c r="AB21" i="6" a="1"/>
  <c r="AB21" i="6" s="1"/>
  <c r="AB20" i="6" a="1"/>
  <c r="AB20" i="6" s="1"/>
  <c r="AB19" i="6" a="1"/>
  <c r="AB19" i="6" s="1"/>
  <c r="AB17" i="6" a="1"/>
  <c r="AB17" i="6" s="1"/>
  <c r="I83" i="5" s="1"/>
  <c r="T17" i="6" a="1"/>
  <c r="T17" i="6" s="1"/>
  <c r="T25" i="6" a="1"/>
  <c r="T25" i="6" s="1"/>
  <c r="T30" i="6" a="1"/>
  <c r="T30" i="6" s="1"/>
  <c r="T29" i="6" a="1"/>
  <c r="T29" i="6" s="1"/>
  <c r="T28" i="6" a="1"/>
  <c r="T28" i="6" s="1"/>
  <c r="T27" i="6" a="1"/>
  <c r="T27" i="6" s="1"/>
  <c r="T26" i="6" a="1"/>
  <c r="T26" i="6" s="1"/>
  <c r="T22" i="6" a="1"/>
  <c r="T22" i="6" s="1"/>
  <c r="T21" i="6" a="1"/>
  <c r="T21" i="6" s="1"/>
  <c r="T20" i="6" a="1"/>
  <c r="T20" i="6" s="1"/>
  <c r="T19" i="6" a="1"/>
  <c r="T19" i="6" s="1"/>
  <c r="T18" i="6" a="1"/>
  <c r="T18" i="6" s="1"/>
  <c r="AR85" i="1" a="1"/>
  <c r="AR85" i="1" s="1"/>
  <c r="AR84" i="1" a="1"/>
  <c r="AR84" i="1" s="1"/>
  <c r="AR83" i="1" a="1"/>
  <c r="AR83" i="1" s="1"/>
  <c r="AR82" i="1" a="1"/>
  <c r="AR82" i="1" s="1"/>
  <c r="AR78" i="1" a="1"/>
  <c r="AR78" i="1" s="1"/>
  <c r="AR77" i="1" a="1"/>
  <c r="AR77" i="1" s="1"/>
  <c r="AR76" i="1" a="1"/>
  <c r="AR76" i="1" s="1"/>
  <c r="AR75" i="1" a="1"/>
  <c r="AR75" i="1" s="1"/>
  <c r="AR71" i="1" a="1"/>
  <c r="AR71" i="1" s="1"/>
  <c r="AR69" i="1" a="1"/>
  <c r="AR69" i="1" s="1"/>
  <c r="AR68" i="1" a="1"/>
  <c r="AR68" i="1" s="1"/>
  <c r="AR63" i="1" a="1"/>
  <c r="AR63" i="1" s="1"/>
  <c r="AR62" i="1" a="1"/>
  <c r="AR62" i="1" s="1"/>
  <c r="AR61" i="1" a="1"/>
  <c r="AR61" i="1" s="1"/>
  <c r="AR60" i="1" a="1"/>
  <c r="AR60" i="1" s="1"/>
  <c r="AR56" i="1" a="1"/>
  <c r="AR56" i="1" s="1"/>
  <c r="AR55" i="1" a="1"/>
  <c r="AR55" i="1" s="1"/>
  <c r="AR54" i="1" a="1"/>
  <c r="AR54" i="1" s="1"/>
  <c r="K109" i="5" s="1"/>
  <c r="K108" i="5" s="1"/>
  <c r="AR53" i="1" a="1"/>
  <c r="AR53" i="1" s="1"/>
  <c r="AR49" i="1" a="1"/>
  <c r="AR49" i="1" s="1"/>
  <c r="AR48" i="1" a="1"/>
  <c r="AR48" i="1" s="1"/>
  <c r="AR47" i="1" a="1"/>
  <c r="AR47" i="1" s="1"/>
  <c r="AR46" i="1" a="1"/>
  <c r="AR46" i="1" s="1"/>
  <c r="AR42" i="1" a="1"/>
  <c r="AR42" i="1" s="1"/>
  <c r="AR41" i="1" a="1"/>
  <c r="AR41" i="1" s="1"/>
  <c r="AR40" i="1" a="1"/>
  <c r="AR40" i="1" s="1"/>
  <c r="AR39" i="1" a="1"/>
  <c r="AR39" i="1" s="1"/>
  <c r="AR35" i="1" a="1"/>
  <c r="AR35" i="1" s="1"/>
  <c r="AR34" i="1" a="1"/>
  <c r="AR34" i="1" s="1"/>
  <c r="AR33" i="1" a="1"/>
  <c r="AR33" i="1" s="1"/>
  <c r="AR32" i="1" a="1"/>
  <c r="AR32" i="1" s="1"/>
  <c r="AR28" i="1" a="1"/>
  <c r="AR28" i="1" s="1"/>
  <c r="AR27" i="1" a="1"/>
  <c r="AR27" i="1" s="1"/>
  <c r="AR26" i="1" a="1"/>
  <c r="AR26" i="1" s="1"/>
  <c r="AR25" i="1" a="1"/>
  <c r="AR25" i="1" s="1"/>
  <c r="AR20" i="1" a="1"/>
  <c r="AR20" i="1" s="1"/>
  <c r="AR19" i="1" a="1"/>
  <c r="AR19" i="1" s="1"/>
  <c r="AR17" i="1" a="1"/>
  <c r="AR17" i="1" s="1"/>
  <c r="AJ85" i="1" a="1"/>
  <c r="AJ85" i="1" s="1"/>
  <c r="AJ84" i="1" a="1"/>
  <c r="AJ84" i="1" s="1"/>
  <c r="AJ83" i="1" a="1"/>
  <c r="AJ83" i="1" s="1"/>
  <c r="AJ82" i="1" a="1"/>
  <c r="AJ82" i="1" s="1"/>
  <c r="AJ78" i="1" a="1"/>
  <c r="AJ78" i="1" s="1"/>
  <c r="AJ77" i="1" a="1"/>
  <c r="AJ77" i="1" s="1"/>
  <c r="AJ76" i="1" a="1"/>
  <c r="AJ76" i="1" s="1"/>
  <c r="AJ75" i="1" a="1"/>
  <c r="AJ75" i="1" s="1"/>
  <c r="AJ71" i="1" a="1"/>
  <c r="AJ71" i="1" s="1"/>
  <c r="AJ70" i="1" a="1"/>
  <c r="AJ70" i="1" s="1"/>
  <c r="AJ69" i="1" a="1"/>
  <c r="AJ69" i="1" s="1"/>
  <c r="AJ68" i="1" a="1"/>
  <c r="AJ68" i="1" s="1"/>
  <c r="AJ63" i="1" a="1"/>
  <c r="AJ63" i="1" s="1"/>
  <c r="AJ62" i="1" a="1"/>
  <c r="AJ62" i="1" s="1"/>
  <c r="AJ61" i="1" a="1"/>
  <c r="AJ61" i="1" s="1"/>
  <c r="AJ60" i="1" a="1"/>
  <c r="AJ60" i="1" s="1"/>
  <c r="AJ56" i="1" a="1"/>
  <c r="AJ56" i="1" s="1"/>
  <c r="AJ55" i="1" a="1"/>
  <c r="AJ55" i="1" s="1"/>
  <c r="AJ54" i="1" a="1"/>
  <c r="AJ54" i="1" s="1"/>
  <c r="J109" i="5" s="1"/>
  <c r="J108" i="5" s="1"/>
  <c r="AJ53" i="1" a="1"/>
  <c r="AJ53" i="1" s="1"/>
  <c r="AJ49" i="1" a="1"/>
  <c r="AJ49" i="1" s="1"/>
  <c r="AJ48" i="1" a="1"/>
  <c r="AJ48" i="1" s="1"/>
  <c r="AJ47" i="1" a="1"/>
  <c r="AJ47" i="1" s="1"/>
  <c r="AJ46" i="1" a="1"/>
  <c r="AJ46" i="1" s="1"/>
  <c r="AJ42" i="1" a="1"/>
  <c r="AJ42" i="1" s="1"/>
  <c r="AJ41" i="1" a="1"/>
  <c r="AJ41" i="1" s="1"/>
  <c r="AJ40" i="1" a="1"/>
  <c r="AJ40" i="1" s="1"/>
  <c r="AJ39" i="1" a="1"/>
  <c r="AJ39" i="1" s="1"/>
  <c r="AJ35" i="1" a="1"/>
  <c r="AJ35" i="1" s="1"/>
  <c r="AJ34" i="1" a="1"/>
  <c r="AJ34" i="1" s="1"/>
  <c r="AJ33" i="1" a="1"/>
  <c r="AJ33" i="1" s="1"/>
  <c r="AJ32" i="1" a="1"/>
  <c r="AJ32" i="1" s="1"/>
  <c r="AJ28" i="1" a="1"/>
  <c r="AJ28" i="1" s="1"/>
  <c r="AJ27" i="1" a="1"/>
  <c r="AJ27" i="1" s="1"/>
  <c r="AJ26" i="1" a="1"/>
  <c r="AJ26" i="1" s="1"/>
  <c r="AJ25" i="1" a="1"/>
  <c r="AJ25" i="1" s="1"/>
  <c r="AJ20" i="1" a="1"/>
  <c r="AJ20" i="1" s="1"/>
  <c r="AJ19" i="1" a="1"/>
  <c r="AJ19" i="1" s="1"/>
  <c r="AJ18" i="1" a="1"/>
  <c r="AJ18" i="1" s="1"/>
  <c r="AJ17" i="1" a="1"/>
  <c r="AJ17" i="1" s="1"/>
  <c r="AB75" i="1" a="1"/>
  <c r="AB75" i="1" s="1"/>
  <c r="AB85" i="1" a="1"/>
  <c r="AB85" i="1" s="1"/>
  <c r="AB84" i="1" a="1"/>
  <c r="AB84" i="1" s="1"/>
  <c r="AB83" i="1" a="1"/>
  <c r="AB83" i="1" s="1"/>
  <c r="AB82" i="1" a="1"/>
  <c r="AB82" i="1" s="1"/>
  <c r="AB78" i="1" a="1"/>
  <c r="AB78" i="1" s="1"/>
  <c r="AB77" i="1" a="1"/>
  <c r="AB77" i="1" s="1"/>
  <c r="AB76" i="1" a="1"/>
  <c r="AB76" i="1" s="1"/>
  <c r="AB71" i="1" a="1"/>
  <c r="AB71" i="1" s="1"/>
  <c r="AB70" i="1" a="1"/>
  <c r="AB70" i="1" s="1"/>
  <c r="AB69" i="1" a="1"/>
  <c r="AB69" i="1" s="1"/>
  <c r="AB68" i="1" a="1"/>
  <c r="AB68" i="1" s="1"/>
  <c r="AB63" i="1" a="1"/>
  <c r="AB63" i="1" s="1"/>
  <c r="AB62" i="1" a="1"/>
  <c r="AB62" i="1" s="1"/>
  <c r="AB61" i="1" a="1"/>
  <c r="AB61" i="1" s="1"/>
  <c r="AB60" i="1" a="1"/>
  <c r="AB60" i="1" s="1"/>
  <c r="AB56" i="1" a="1"/>
  <c r="AB56" i="1" s="1"/>
  <c r="AB55" i="1" a="1"/>
  <c r="AB55" i="1" s="1"/>
  <c r="AB54" i="1" a="1"/>
  <c r="AB54" i="1" s="1"/>
  <c r="I109" i="5" s="1"/>
  <c r="I108" i="5" s="1"/>
  <c r="AB53" i="1" a="1"/>
  <c r="AB53" i="1" s="1"/>
  <c r="AB49" i="1" a="1"/>
  <c r="AB49" i="1" s="1"/>
  <c r="AB48" i="1" a="1"/>
  <c r="AB48" i="1" s="1"/>
  <c r="AB47" i="1" a="1"/>
  <c r="AB47" i="1" s="1"/>
  <c r="AB46" i="1" a="1"/>
  <c r="AB46" i="1" s="1"/>
  <c r="AB42" i="1" a="1"/>
  <c r="AB42" i="1" s="1"/>
  <c r="AB41" i="1" a="1"/>
  <c r="AB41" i="1" s="1"/>
  <c r="AB40" i="1" a="1"/>
  <c r="AB40" i="1" s="1"/>
  <c r="AB39" i="1" a="1"/>
  <c r="AB39" i="1" s="1"/>
  <c r="AB35" i="1" a="1"/>
  <c r="AB35" i="1" s="1"/>
  <c r="AB34" i="1" a="1"/>
  <c r="AB34" i="1" s="1"/>
  <c r="AB33" i="1" a="1"/>
  <c r="AB33" i="1" s="1"/>
  <c r="AB32" i="1" a="1"/>
  <c r="AB32" i="1" s="1"/>
  <c r="AB28" i="1" a="1"/>
  <c r="AB28" i="1" s="1"/>
  <c r="AB27" i="1" a="1"/>
  <c r="AB27" i="1" s="1"/>
  <c r="AB25" i="1" a="1"/>
  <c r="AB25" i="1" s="1"/>
  <c r="AB20" i="1" a="1"/>
  <c r="AB20" i="1" s="1"/>
  <c r="AB19" i="1" a="1"/>
  <c r="AB19" i="1" s="1"/>
  <c r="AB18" i="1" a="1"/>
  <c r="AB18" i="1" s="1"/>
  <c r="AB17" i="1" a="1"/>
  <c r="AB17" i="1" s="1"/>
  <c r="T85" i="1" a="1"/>
  <c r="T85" i="1" s="1"/>
  <c r="T84" i="1" a="1"/>
  <c r="T84" i="1" s="1"/>
  <c r="T83" i="1" a="1"/>
  <c r="T83" i="1" s="1"/>
  <c r="T82" i="1" a="1"/>
  <c r="T82" i="1" s="1"/>
  <c r="T78" i="1" a="1"/>
  <c r="T78" i="1" s="1"/>
  <c r="T77" i="1" a="1"/>
  <c r="T77" i="1" s="1"/>
  <c r="T76" i="1" a="1"/>
  <c r="T76" i="1" s="1"/>
  <c r="T75" i="1" a="1"/>
  <c r="T75" i="1" s="1"/>
  <c r="T71" i="1" a="1"/>
  <c r="T71" i="1" s="1"/>
  <c r="T70" i="1" a="1"/>
  <c r="T70" i="1" s="1"/>
  <c r="T69" i="1" a="1"/>
  <c r="T69" i="1" s="1"/>
  <c r="T68" i="1" a="1"/>
  <c r="T68" i="1" s="1"/>
  <c r="T63" i="1" a="1"/>
  <c r="T63" i="1" s="1"/>
  <c r="T62" i="1" a="1"/>
  <c r="T62" i="1" s="1"/>
  <c r="T61" i="1" a="1"/>
  <c r="T61" i="1" s="1"/>
  <c r="T60" i="1" a="1"/>
  <c r="T60" i="1" s="1"/>
  <c r="T56" i="1" a="1"/>
  <c r="T56" i="1" s="1"/>
  <c r="T55" i="1" a="1"/>
  <c r="T55" i="1" s="1"/>
  <c r="T54" i="1" a="1"/>
  <c r="T54" i="1" s="1"/>
  <c r="H109" i="5" s="1"/>
  <c r="T53" i="1" a="1"/>
  <c r="T53" i="1" s="1"/>
  <c r="T49" i="1" a="1"/>
  <c r="T49" i="1" s="1"/>
  <c r="T48" i="1" a="1"/>
  <c r="T48" i="1" s="1"/>
  <c r="T47" i="1" a="1"/>
  <c r="T47" i="1" s="1"/>
  <c r="T46" i="1" a="1"/>
  <c r="T46" i="1" s="1"/>
  <c r="T42" i="1" a="1"/>
  <c r="T42" i="1" s="1"/>
  <c r="T41" i="1" a="1"/>
  <c r="T41" i="1" s="1"/>
  <c r="T40" i="1" a="1"/>
  <c r="T40" i="1" s="1"/>
  <c r="T39" i="1" a="1"/>
  <c r="T39" i="1" s="1"/>
  <c r="T35" i="1" a="1"/>
  <c r="T35" i="1" s="1"/>
  <c r="T34" i="1" a="1"/>
  <c r="T34" i="1" s="1"/>
  <c r="T33" i="1" a="1"/>
  <c r="T33" i="1" s="1"/>
  <c r="T32" i="1" a="1"/>
  <c r="T32" i="1" s="1"/>
  <c r="T28" i="1" a="1"/>
  <c r="T28" i="1" s="1"/>
  <c r="T27" i="1" a="1"/>
  <c r="T27" i="1" s="1"/>
  <c r="I49" i="6" a="1"/>
  <c r="I49" i="6" s="1"/>
  <c r="I48" i="6" a="1"/>
  <c r="I48" i="6" s="1"/>
  <c r="I47" i="6" a="1"/>
  <c r="I47" i="6" s="1"/>
  <c r="I46" i="6" a="1"/>
  <c r="I46" i="6" s="1"/>
  <c r="I45" i="6" a="1"/>
  <c r="I45" i="6" s="1"/>
  <c r="I44" i="6" a="1"/>
  <c r="I44" i="6" s="1"/>
  <c r="I41" i="6" a="1"/>
  <c r="I41" i="6" s="1"/>
  <c r="I40" i="6" a="1"/>
  <c r="I40" i="6" s="1"/>
  <c r="I39" i="6" a="1"/>
  <c r="I39" i="6" s="1"/>
  <c r="I38" i="6" a="1"/>
  <c r="I38" i="6" s="1"/>
  <c r="I37" i="6" a="1"/>
  <c r="I37" i="6" s="1"/>
  <c r="I36" i="6" a="1"/>
  <c r="I36" i="6" s="1"/>
  <c r="I30" i="6" a="1"/>
  <c r="I30" i="6" s="1"/>
  <c r="I29" i="6" a="1"/>
  <c r="I29" i="6" s="1"/>
  <c r="I28" i="6" a="1"/>
  <c r="I28" i="6" s="1"/>
  <c r="I27" i="6" a="1"/>
  <c r="I27" i="6" s="1"/>
  <c r="I26" i="6" a="1"/>
  <c r="I26" i="6" s="1"/>
  <c r="I25" i="6" a="1"/>
  <c r="I25" i="6" s="1"/>
  <c r="I22" i="6" a="1"/>
  <c r="I22" i="6" s="1"/>
  <c r="I21" i="6" a="1"/>
  <c r="I21" i="6" s="1"/>
  <c r="I20" i="6" a="1"/>
  <c r="I20" i="6" s="1"/>
  <c r="I19" i="6" a="1"/>
  <c r="I19" i="6" s="1"/>
  <c r="I18" i="6" a="1"/>
  <c r="I18" i="6" s="1"/>
  <c r="I17" i="6" a="1"/>
  <c r="I17" i="6" s="1"/>
  <c r="C4" i="4"/>
  <c r="G109" i="5" l="1"/>
  <c r="H89" i="5"/>
  <c r="H162" i="5" s="1"/>
  <c r="I84" i="5"/>
  <c r="K84" i="5"/>
  <c r="J84" i="5"/>
  <c r="L84" i="5"/>
  <c r="AX31" i="6"/>
  <c r="AU46" i="6"/>
  <c r="AN46" i="6"/>
  <c r="AG46" i="6"/>
  <c r="Y46" i="6"/>
  <c r="Q46" i="6"/>
  <c r="AU45" i="6"/>
  <c r="AN45" i="6"/>
  <c r="AG45" i="6"/>
  <c r="Y45" i="6"/>
  <c r="Q45" i="6"/>
  <c r="AU44" i="6"/>
  <c r="AN44" i="6"/>
  <c r="AG44" i="6"/>
  <c r="Y44" i="6"/>
  <c r="Q44" i="6"/>
  <c r="AU38" i="6"/>
  <c r="AN38" i="6"/>
  <c r="AG38" i="6"/>
  <c r="Y38" i="6"/>
  <c r="Q38" i="6"/>
  <c r="AU37" i="6"/>
  <c r="AN37" i="6"/>
  <c r="AG37" i="6"/>
  <c r="Y37" i="6"/>
  <c r="Q37" i="6"/>
  <c r="AU36" i="6"/>
  <c r="AN36" i="6"/>
  <c r="AG36" i="6"/>
  <c r="Y36" i="6"/>
  <c r="Q36" i="6"/>
  <c r="AU27" i="6"/>
  <c r="AN27" i="6"/>
  <c r="AG27" i="6"/>
  <c r="Y27" i="6"/>
  <c r="Q27" i="6"/>
  <c r="AU26" i="6"/>
  <c r="AN26" i="6"/>
  <c r="AG26" i="6"/>
  <c r="Y26" i="6"/>
  <c r="Q26" i="6"/>
  <c r="AU25" i="6"/>
  <c r="AN25" i="6"/>
  <c r="AG25" i="6"/>
  <c r="Y25" i="6"/>
  <c r="Q25" i="6"/>
  <c r="AU19" i="6"/>
  <c r="AG19" i="6"/>
  <c r="Y19" i="6"/>
  <c r="Q19" i="6"/>
  <c r="AU18" i="6"/>
  <c r="AG18" i="6"/>
  <c r="Y18" i="6"/>
  <c r="Q18" i="6"/>
  <c r="AU17" i="6"/>
  <c r="AG17" i="6"/>
  <c r="Y17" i="6"/>
  <c r="Q17" i="6"/>
  <c r="L30" i="5"/>
  <c r="L29" i="5"/>
  <c r="L28" i="5"/>
  <c r="L25" i="5"/>
  <c r="L24" i="5"/>
  <c r="L23" i="5"/>
  <c r="L22" i="5"/>
  <c r="L21" i="5"/>
  <c r="L20" i="5"/>
  <c r="L17" i="5"/>
  <c r="M68" i="5"/>
  <c r="M63" i="5"/>
  <c r="E16" i="8" a="1"/>
  <c r="E16" i="8" s="1"/>
  <c r="E15" i="8" a="1"/>
  <c r="E15" i="8" s="1"/>
  <c r="E14" i="8" a="1"/>
  <c r="E14" i="8" s="1"/>
  <c r="E13" i="8" a="1"/>
  <c r="E13" i="8" s="1"/>
  <c r="E12" i="8" a="1"/>
  <c r="E12" i="8" s="1"/>
  <c r="G110" i="5" l="1"/>
  <c r="H108" i="5"/>
  <c r="G108" i="5" s="1"/>
  <c r="I42" i="6" a="1"/>
  <c r="I42" i="6" s="1"/>
  <c r="I23" i="6" a="1"/>
  <c r="I23" i="6" s="1"/>
  <c r="E18" i="4" a="1"/>
  <c r="E18" i="4" s="1"/>
  <c r="F53" i="5"/>
  <c r="F52" i="5"/>
  <c r="F45" i="5"/>
  <c r="F44" i="5"/>
  <c r="Q48" i="6"/>
  <c r="Y48" i="6"/>
  <c r="AG48" i="6"/>
  <c r="AN48" i="6"/>
  <c r="AU48" i="6"/>
  <c r="AU47" i="6"/>
  <c r="AU29" i="6"/>
  <c r="AU30" i="6"/>
  <c r="AN29" i="6"/>
  <c r="AG29" i="6"/>
  <c r="Y29" i="6"/>
  <c r="Q29" i="6"/>
  <c r="H160" i="5"/>
  <c r="I160" i="5" s="1"/>
  <c r="J160" i="5" s="1"/>
  <c r="K160" i="5" s="1"/>
  <c r="L160" i="5" s="1"/>
  <c r="H80" i="5"/>
  <c r="I80" i="5" s="1"/>
  <c r="J80" i="5" s="1"/>
  <c r="K80" i="5" s="1"/>
  <c r="L80" i="5" s="1"/>
  <c r="AU49" i="6"/>
  <c r="AU41" i="6"/>
  <c r="AU40" i="6"/>
  <c r="AU39" i="6"/>
  <c r="AU28" i="6"/>
  <c r="AU22" i="6"/>
  <c r="AU21" i="6"/>
  <c r="AU20" i="6"/>
  <c r="AN49" i="6"/>
  <c r="AN47" i="6"/>
  <c r="AN41" i="6"/>
  <c r="AN40" i="6"/>
  <c r="AN39" i="6"/>
  <c r="AN30" i="6"/>
  <c r="AN28" i="6"/>
  <c r="AO85" i="1"/>
  <c r="AO84" i="1"/>
  <c r="AO83" i="1"/>
  <c r="AO82" i="1"/>
  <c r="AO78" i="1"/>
  <c r="AO77" i="1"/>
  <c r="AO76" i="1"/>
  <c r="AO75" i="1"/>
  <c r="AO71" i="1"/>
  <c r="AO70" i="1"/>
  <c r="AO69" i="1"/>
  <c r="AO68" i="1"/>
  <c r="AO63" i="1"/>
  <c r="AO62" i="1"/>
  <c r="AO61" i="1"/>
  <c r="AO60" i="1"/>
  <c r="AO56" i="1"/>
  <c r="AO55" i="1"/>
  <c r="AO54" i="1"/>
  <c r="AO53" i="1"/>
  <c r="AO49" i="1"/>
  <c r="AO48" i="1"/>
  <c r="AO47" i="1"/>
  <c r="AO46" i="1"/>
  <c r="AO42" i="1"/>
  <c r="AO41" i="1"/>
  <c r="AO40" i="1"/>
  <c r="AO39" i="1"/>
  <c r="AO35" i="1"/>
  <c r="AO34" i="1"/>
  <c r="AO33" i="1"/>
  <c r="AO32" i="1"/>
  <c r="AO28" i="1"/>
  <c r="AO27" i="1"/>
  <c r="AO26" i="1"/>
  <c r="AO25" i="1"/>
  <c r="AO20" i="1"/>
  <c r="AO19" i="1"/>
  <c r="AO18" i="1"/>
  <c r="AO17" i="1"/>
  <c r="AG85" i="1"/>
  <c r="AG84" i="1"/>
  <c r="AG83" i="1"/>
  <c r="AG82" i="1"/>
  <c r="AG78" i="1"/>
  <c r="AG77" i="1"/>
  <c r="AG76" i="1"/>
  <c r="AG75" i="1"/>
  <c r="AG71" i="1"/>
  <c r="AG70" i="1"/>
  <c r="AG69" i="1"/>
  <c r="AG68" i="1"/>
  <c r="AG63" i="1"/>
  <c r="AG62" i="1"/>
  <c r="AG61" i="1"/>
  <c r="AG60" i="1"/>
  <c r="AG56" i="1"/>
  <c r="AG55" i="1"/>
  <c r="AG54" i="1"/>
  <c r="AG53" i="1"/>
  <c r="AG49" i="1"/>
  <c r="AG48" i="1"/>
  <c r="AG47" i="1"/>
  <c r="AG46" i="1"/>
  <c r="AG42" i="1"/>
  <c r="AG41" i="1"/>
  <c r="AG40" i="1"/>
  <c r="AG39" i="1"/>
  <c r="AG35" i="1"/>
  <c r="AG34" i="1"/>
  <c r="AG33" i="1"/>
  <c r="AG32" i="1"/>
  <c r="AG28" i="1"/>
  <c r="AG27" i="1"/>
  <c r="AG26" i="1"/>
  <c r="AG25" i="1"/>
  <c r="AG20" i="1"/>
  <c r="AG19" i="1"/>
  <c r="AG18" i="1"/>
  <c r="AG17" i="1"/>
  <c r="O99" i="5"/>
  <c r="N99" i="5"/>
  <c r="M99" i="5"/>
  <c r="L99" i="5"/>
  <c r="N10" i="6"/>
  <c r="H61" i="5" s="1"/>
  <c r="N10" i="1"/>
  <c r="F51" i="5"/>
  <c r="F50" i="5"/>
  <c r="F49" i="5"/>
  <c r="F48" i="5"/>
  <c r="F43" i="5"/>
  <c r="F42" i="5"/>
  <c r="F41" i="5"/>
  <c r="F40" i="5"/>
  <c r="E27" i="5"/>
  <c r="E19" i="5"/>
  <c r="E16" i="5"/>
  <c r="H119" i="5" l="1"/>
  <c r="H107" i="5"/>
  <c r="I40" i="5"/>
  <c r="J40" i="5"/>
  <c r="H40" i="5"/>
  <c r="K40" i="5"/>
  <c r="H45" i="5"/>
  <c r="I45" i="5"/>
  <c r="J45" i="5"/>
  <c r="K45" i="5"/>
  <c r="H52" i="5"/>
  <c r="K52" i="5"/>
  <c r="I52" i="5"/>
  <c r="J52" i="5"/>
  <c r="I49" i="5"/>
  <c r="J49" i="5"/>
  <c r="K49" i="5"/>
  <c r="H49" i="5"/>
  <c r="K53" i="5"/>
  <c r="H53" i="5"/>
  <c r="I53" i="5"/>
  <c r="J53" i="5"/>
  <c r="K41" i="5"/>
  <c r="J41" i="5"/>
  <c r="I41" i="5"/>
  <c r="H41" i="5"/>
  <c r="H51" i="5"/>
  <c r="J51" i="5"/>
  <c r="I51" i="5"/>
  <c r="K51" i="5"/>
  <c r="K48" i="5"/>
  <c r="I48" i="5"/>
  <c r="H48" i="5"/>
  <c r="J48" i="5"/>
  <c r="K50" i="5"/>
  <c r="I50" i="5"/>
  <c r="J50" i="5"/>
  <c r="H50" i="5"/>
  <c r="J44" i="5"/>
  <c r="H44" i="5"/>
  <c r="K44" i="5"/>
  <c r="I44" i="5"/>
  <c r="J42" i="5"/>
  <c r="K42" i="5"/>
  <c r="I42" i="5"/>
  <c r="H42" i="5"/>
  <c r="K43" i="5"/>
  <c r="I43" i="5"/>
  <c r="J43" i="5"/>
  <c r="H43" i="5"/>
  <c r="I61" i="5"/>
  <c r="S61" i="5"/>
  <c r="E139" i="5"/>
  <c r="E180" i="5"/>
  <c r="E165" i="5"/>
  <c r="H168" i="5" s="1"/>
  <c r="E124" i="5"/>
  <c r="H127" i="5" s="1"/>
  <c r="E129" i="5"/>
  <c r="E170" i="5"/>
  <c r="E190" i="5"/>
  <c r="E149" i="5"/>
  <c r="E134" i="5"/>
  <c r="E175" i="5"/>
  <c r="E185" i="5"/>
  <c r="E144" i="5"/>
  <c r="V10" i="1"/>
  <c r="I107" i="5" s="1"/>
  <c r="AG21" i="6"/>
  <c r="Y21" i="6"/>
  <c r="Q21" i="6"/>
  <c r="F74" i="5"/>
  <c r="F73" i="5"/>
  <c r="F65" i="5"/>
  <c r="F64" i="5"/>
  <c r="D87" i="5"/>
  <c r="D86" i="5"/>
  <c r="D82" i="5"/>
  <c r="D81" i="5"/>
  <c r="D68" i="5"/>
  <c r="D67" i="5"/>
  <c r="D63" i="5"/>
  <c r="D62" i="5"/>
  <c r="F70" i="5"/>
  <c r="F69" i="5"/>
  <c r="Y39" i="6"/>
  <c r="Y40" i="6"/>
  <c r="Y41" i="6"/>
  <c r="Y47" i="6"/>
  <c r="Y49" i="6"/>
  <c r="V10" i="6"/>
  <c r="AD10" i="6" s="1"/>
  <c r="AK10" i="6" s="1"/>
  <c r="AR10" i="6" s="1"/>
  <c r="H135" i="5" l="1"/>
  <c r="K137" i="5"/>
  <c r="J137" i="5"/>
  <c r="I135" i="5"/>
  <c r="I137" i="5"/>
  <c r="J135" i="5"/>
  <c r="H137" i="5"/>
  <c r="K136" i="5"/>
  <c r="J136" i="5"/>
  <c r="I136" i="5"/>
  <c r="K135" i="5"/>
  <c r="H136" i="5"/>
  <c r="K172" i="5"/>
  <c r="J172" i="5"/>
  <c r="I172" i="5"/>
  <c r="H173" i="5"/>
  <c r="H172" i="5"/>
  <c r="L171" i="5"/>
  <c r="K171" i="5"/>
  <c r="L173" i="5"/>
  <c r="J171" i="5"/>
  <c r="I173" i="5"/>
  <c r="L172" i="5"/>
  <c r="K173" i="5"/>
  <c r="I171" i="5"/>
  <c r="J173" i="5"/>
  <c r="H171" i="5"/>
  <c r="H150" i="5"/>
  <c r="I150" i="5"/>
  <c r="K152" i="5"/>
  <c r="J150" i="5"/>
  <c r="J152" i="5"/>
  <c r="H151" i="5"/>
  <c r="K150" i="5"/>
  <c r="I152" i="5"/>
  <c r="H152" i="5"/>
  <c r="K151" i="5"/>
  <c r="J151" i="5"/>
  <c r="I151" i="5"/>
  <c r="L192" i="5"/>
  <c r="K192" i="5"/>
  <c r="J192" i="5"/>
  <c r="I193" i="5"/>
  <c r="H192" i="5"/>
  <c r="L191" i="5"/>
  <c r="K191" i="5"/>
  <c r="I192" i="5"/>
  <c r="J191" i="5"/>
  <c r="J193" i="5"/>
  <c r="H193" i="5"/>
  <c r="L193" i="5"/>
  <c r="I191" i="5"/>
  <c r="K193" i="5"/>
  <c r="H191" i="5"/>
  <c r="I130" i="5"/>
  <c r="H130" i="5"/>
  <c r="K132" i="5"/>
  <c r="H131" i="5"/>
  <c r="J130" i="5"/>
  <c r="J132" i="5"/>
  <c r="I132" i="5"/>
  <c r="H132" i="5"/>
  <c r="K131" i="5"/>
  <c r="K130" i="5"/>
  <c r="J131" i="5"/>
  <c r="I131" i="5"/>
  <c r="K127" i="5"/>
  <c r="J127" i="5"/>
  <c r="I125" i="5"/>
  <c r="I127" i="5"/>
  <c r="J125" i="5"/>
  <c r="K126" i="5"/>
  <c r="J126" i="5"/>
  <c r="I126" i="5"/>
  <c r="H125" i="5"/>
  <c r="H126" i="5"/>
  <c r="K125" i="5"/>
  <c r="I168" i="5"/>
  <c r="L167" i="5"/>
  <c r="I166" i="5"/>
  <c r="J168" i="5"/>
  <c r="K167" i="5"/>
  <c r="J167" i="5"/>
  <c r="I167" i="5"/>
  <c r="H167" i="5"/>
  <c r="L168" i="5"/>
  <c r="K168" i="5"/>
  <c r="H166" i="5"/>
  <c r="L166" i="5"/>
  <c r="J166" i="5"/>
  <c r="K166" i="5"/>
  <c r="L183" i="5"/>
  <c r="J181" i="5"/>
  <c r="K183" i="5"/>
  <c r="I181" i="5"/>
  <c r="J183" i="5"/>
  <c r="H181" i="5"/>
  <c r="L181" i="5"/>
  <c r="K181" i="5"/>
  <c r="I183" i="5"/>
  <c r="H182" i="5"/>
  <c r="H183" i="5"/>
  <c r="L182" i="5"/>
  <c r="K182" i="5"/>
  <c r="J182" i="5"/>
  <c r="I182" i="5"/>
  <c r="H177" i="5"/>
  <c r="L176" i="5"/>
  <c r="K176" i="5"/>
  <c r="I177" i="5"/>
  <c r="L178" i="5"/>
  <c r="J176" i="5"/>
  <c r="J177" i="5"/>
  <c r="K178" i="5"/>
  <c r="I176" i="5"/>
  <c r="J178" i="5"/>
  <c r="H176" i="5"/>
  <c r="I178" i="5"/>
  <c r="H178" i="5"/>
  <c r="K177" i="5"/>
  <c r="L177" i="5"/>
  <c r="H140" i="5"/>
  <c r="K142" i="5"/>
  <c r="J142" i="5"/>
  <c r="J140" i="5"/>
  <c r="I142" i="5"/>
  <c r="H142" i="5"/>
  <c r="K141" i="5"/>
  <c r="J141" i="5"/>
  <c r="K140" i="5"/>
  <c r="I140" i="5"/>
  <c r="I141" i="5"/>
  <c r="H141" i="5"/>
  <c r="H145" i="5"/>
  <c r="K147" i="5"/>
  <c r="J147" i="5"/>
  <c r="K145" i="5"/>
  <c r="I145" i="5"/>
  <c r="I147" i="5"/>
  <c r="H147" i="5"/>
  <c r="K146" i="5"/>
  <c r="J146" i="5"/>
  <c r="J145" i="5"/>
  <c r="I146" i="5"/>
  <c r="H146" i="5"/>
  <c r="I188" i="5"/>
  <c r="H188" i="5"/>
  <c r="L187" i="5"/>
  <c r="J186" i="5"/>
  <c r="J188" i="5"/>
  <c r="K187" i="5"/>
  <c r="K188" i="5"/>
  <c r="J187" i="5"/>
  <c r="I187" i="5"/>
  <c r="H187" i="5"/>
  <c r="I186" i="5"/>
  <c r="H186" i="5"/>
  <c r="L186" i="5"/>
  <c r="L188" i="5"/>
  <c r="K186" i="5"/>
  <c r="I47" i="5"/>
  <c r="K47" i="5"/>
  <c r="J39" i="5"/>
  <c r="I39" i="5"/>
  <c r="J47" i="5"/>
  <c r="H39" i="5"/>
  <c r="K39" i="5"/>
  <c r="H47" i="5"/>
  <c r="H121" i="5" s="1"/>
  <c r="J61" i="5"/>
  <c r="S62" i="5"/>
  <c r="G53" i="5"/>
  <c r="G52" i="5"/>
  <c r="AD10" i="1"/>
  <c r="J107" i="5" s="1"/>
  <c r="I119" i="5"/>
  <c r="G47" i="5" l="1"/>
  <c r="H54" i="5"/>
  <c r="H65" i="5"/>
  <c r="J165" i="5"/>
  <c r="I165" i="5"/>
  <c r="K65" i="5"/>
  <c r="L165" i="5"/>
  <c r="J65" i="5"/>
  <c r="I65" i="5"/>
  <c r="K165" i="5"/>
  <c r="L65" i="5"/>
  <c r="AJ57" i="1"/>
  <c r="J24" i="5" s="1"/>
  <c r="AJ43" i="1"/>
  <c r="J22" i="5" s="1"/>
  <c r="AR64" i="1"/>
  <c r="K25" i="5" s="1"/>
  <c r="AR57" i="1"/>
  <c r="K24" i="5" s="1"/>
  <c r="AR43" i="1"/>
  <c r="K22" i="5" s="1"/>
  <c r="AJ64" i="1"/>
  <c r="J25" i="5" s="1"/>
  <c r="L190" i="5"/>
  <c r="L185" i="5"/>
  <c r="K175" i="5"/>
  <c r="G193" i="5"/>
  <c r="J185" i="5"/>
  <c r="G187" i="5"/>
  <c r="I175" i="5"/>
  <c r="G181" i="5"/>
  <c r="G168" i="5"/>
  <c r="G167" i="5"/>
  <c r="K185" i="5"/>
  <c r="I185" i="5"/>
  <c r="J190" i="5"/>
  <c r="K61" i="5"/>
  <c r="S63" i="5"/>
  <c r="G171" i="5"/>
  <c r="G176" i="5"/>
  <c r="H175" i="5"/>
  <c r="L175" i="5"/>
  <c r="G177" i="5"/>
  <c r="G188" i="5"/>
  <c r="G182" i="5"/>
  <c r="J175" i="5"/>
  <c r="H190" i="5"/>
  <c r="G191" i="5"/>
  <c r="H185" i="5"/>
  <c r="G186" i="5"/>
  <c r="G173" i="5"/>
  <c r="G178" i="5"/>
  <c r="G192" i="5"/>
  <c r="I190" i="5"/>
  <c r="K190" i="5"/>
  <c r="I149" i="5"/>
  <c r="G146" i="5"/>
  <c r="G136" i="5"/>
  <c r="G132" i="5"/>
  <c r="G151" i="5"/>
  <c r="G147" i="5"/>
  <c r="G141" i="5"/>
  <c r="G130" i="5"/>
  <c r="G152" i="5"/>
  <c r="J149" i="5"/>
  <c r="G135" i="5"/>
  <c r="H149" i="5"/>
  <c r="G150" i="5"/>
  <c r="K149" i="5"/>
  <c r="I144" i="5"/>
  <c r="K144" i="5"/>
  <c r="J144" i="5"/>
  <c r="G145" i="5"/>
  <c r="H144" i="5"/>
  <c r="G84" i="5"/>
  <c r="J38" i="5"/>
  <c r="J119" i="5"/>
  <c r="J11" i="5"/>
  <c r="AL10" i="1"/>
  <c r="K107" i="5" s="1"/>
  <c r="AG49" i="6"/>
  <c r="AG47" i="6"/>
  <c r="AG41" i="6"/>
  <c r="AG40" i="6"/>
  <c r="AG39" i="6"/>
  <c r="AG30" i="6"/>
  <c r="AG28" i="6"/>
  <c r="AG22" i="6"/>
  <c r="AG20" i="6"/>
  <c r="Q39" i="6"/>
  <c r="Y30" i="6"/>
  <c r="Y28" i="6"/>
  <c r="Y22" i="6"/>
  <c r="Y20" i="6"/>
  <c r="Q49" i="6"/>
  <c r="Q47" i="6"/>
  <c r="Q41" i="6"/>
  <c r="Q40" i="6"/>
  <c r="Q30" i="6"/>
  <c r="Q28" i="6"/>
  <c r="Q22" i="6"/>
  <c r="Q20" i="6"/>
  <c r="Y85" i="1"/>
  <c r="Y84" i="1"/>
  <c r="Y83" i="1"/>
  <c r="Y82" i="1"/>
  <c r="Y78" i="1"/>
  <c r="Y77" i="1"/>
  <c r="Y76" i="1"/>
  <c r="Y75" i="1"/>
  <c r="Y71" i="1"/>
  <c r="Y70" i="1"/>
  <c r="Y69" i="1"/>
  <c r="Y68" i="1"/>
  <c r="Y63" i="1"/>
  <c r="Y62" i="1"/>
  <c r="Y61" i="1"/>
  <c r="Y60" i="1"/>
  <c r="Y56" i="1"/>
  <c r="Y55" i="1"/>
  <c r="Y54" i="1"/>
  <c r="Y53" i="1"/>
  <c r="Y49" i="1"/>
  <c r="Y48" i="1"/>
  <c r="Y47" i="1"/>
  <c r="Y46" i="1"/>
  <c r="Y42" i="1"/>
  <c r="Y41" i="1"/>
  <c r="Y40" i="1"/>
  <c r="Y39" i="1"/>
  <c r="Y35" i="1"/>
  <c r="Y34" i="1"/>
  <c r="Y33" i="1"/>
  <c r="Y32" i="1"/>
  <c r="Y28" i="1"/>
  <c r="Y27" i="1"/>
  <c r="AR72" i="1" l="1"/>
  <c r="K28" i="5" s="1"/>
  <c r="G65" i="5"/>
  <c r="AJ72" i="1"/>
  <c r="J28" i="5" s="1"/>
  <c r="G166" i="5"/>
  <c r="AR50" i="1"/>
  <c r="K23" i="5" s="1"/>
  <c r="K129" i="5"/>
  <c r="J30" i="5"/>
  <c r="K69" i="5"/>
  <c r="AQ50" i="6"/>
  <c r="K68" i="5" s="1"/>
  <c r="I69" i="5"/>
  <c r="AB50" i="6"/>
  <c r="K54" i="5"/>
  <c r="H165" i="5"/>
  <c r="G165" i="5" s="1"/>
  <c r="AR29" i="1"/>
  <c r="K20" i="5" s="1"/>
  <c r="I64" i="5"/>
  <c r="AB31" i="6"/>
  <c r="H70" i="5"/>
  <c r="AJ36" i="1"/>
  <c r="J21" i="5" s="1"/>
  <c r="J70" i="5"/>
  <c r="J74" i="5" s="1"/>
  <c r="J170" i="5"/>
  <c r="AJ21" i="1"/>
  <c r="J17" i="5" s="1"/>
  <c r="J139" i="5"/>
  <c r="AR36" i="1"/>
  <c r="K21" i="5" s="1"/>
  <c r="J162" i="5"/>
  <c r="J180" i="5"/>
  <c r="J64" i="5"/>
  <c r="AJ31" i="6"/>
  <c r="L180" i="5"/>
  <c r="K64" i="5"/>
  <c r="AQ31" i="6"/>
  <c r="K63" i="5" s="1"/>
  <c r="K70" i="5"/>
  <c r="K74" i="5" s="1"/>
  <c r="K170" i="5"/>
  <c r="L170" i="5"/>
  <c r="L70" i="5"/>
  <c r="L74" i="5" s="1"/>
  <c r="AJ50" i="1"/>
  <c r="J23" i="5" s="1"/>
  <c r="J129" i="5"/>
  <c r="AJ29" i="1"/>
  <c r="J20" i="5" s="1"/>
  <c r="AR79" i="1"/>
  <c r="K29" i="5" s="1"/>
  <c r="K134" i="5"/>
  <c r="H64" i="5"/>
  <c r="T31" i="6"/>
  <c r="AR86" i="1"/>
  <c r="K30" i="5" s="1"/>
  <c r="K180" i="5"/>
  <c r="K162" i="5"/>
  <c r="AJ79" i="1"/>
  <c r="J29" i="5" s="1"/>
  <c r="J134" i="5"/>
  <c r="I162" i="5"/>
  <c r="I180" i="5"/>
  <c r="H69" i="5"/>
  <c r="T50" i="6"/>
  <c r="L63" i="5"/>
  <c r="L64" i="5"/>
  <c r="J69" i="5"/>
  <c r="AJ50" i="6"/>
  <c r="AR21" i="1"/>
  <c r="K17" i="5" s="1"/>
  <c r="K139" i="5"/>
  <c r="L69" i="5"/>
  <c r="AX50" i="6"/>
  <c r="L68" i="5" s="1"/>
  <c r="I70" i="5"/>
  <c r="I74" i="5" s="1"/>
  <c r="I170" i="5"/>
  <c r="G185" i="5"/>
  <c r="L61" i="5"/>
  <c r="S65" i="5" s="1"/>
  <c r="S64" i="5"/>
  <c r="G175" i="5"/>
  <c r="G190" i="5"/>
  <c r="G149" i="5"/>
  <c r="G144" i="5"/>
  <c r="K119" i="5"/>
  <c r="K11" i="5"/>
  <c r="K38" i="5"/>
  <c r="Q85" i="1"/>
  <c r="Q84" i="1"/>
  <c r="Q83" i="1"/>
  <c r="Q82" i="1"/>
  <c r="Q78" i="1"/>
  <c r="Q77" i="1"/>
  <c r="Q76" i="1"/>
  <c r="Q75" i="1"/>
  <c r="Q71" i="1"/>
  <c r="Q70" i="1"/>
  <c r="Q69" i="1"/>
  <c r="Q68" i="1"/>
  <c r="Q63" i="1"/>
  <c r="Q62" i="1"/>
  <c r="Q61" i="1"/>
  <c r="Q60" i="1"/>
  <c r="Q56" i="1"/>
  <c r="Q55" i="1"/>
  <c r="Q54" i="1"/>
  <c r="Q53" i="1"/>
  <c r="Q49" i="1"/>
  <c r="Q48" i="1"/>
  <c r="Q47" i="1"/>
  <c r="Q46" i="1"/>
  <c r="Q42" i="1"/>
  <c r="Q41" i="1"/>
  <c r="Q40" i="1"/>
  <c r="Q39" i="1"/>
  <c r="Q35" i="1"/>
  <c r="Q34" i="1"/>
  <c r="Q33" i="1"/>
  <c r="Q32" i="1"/>
  <c r="Q28" i="1"/>
  <c r="Q27" i="1"/>
  <c r="J91" i="5" l="1"/>
  <c r="T63" i="5" s="1"/>
  <c r="L73" i="5"/>
  <c r="AR13" i="1"/>
  <c r="K13" i="5" s="1"/>
  <c r="L91" i="5"/>
  <c r="T65" i="5" s="1"/>
  <c r="K72" i="5"/>
  <c r="K73" i="5"/>
  <c r="L72" i="5"/>
  <c r="AJ13" i="1"/>
  <c r="J13" i="5" s="1"/>
  <c r="I73" i="5"/>
  <c r="G88" i="5"/>
  <c r="H91" i="5"/>
  <c r="G69" i="5"/>
  <c r="J73" i="5"/>
  <c r="G89" i="5"/>
  <c r="G162" i="5" s="1"/>
  <c r="I91" i="5"/>
  <c r="H73" i="5"/>
  <c r="G64" i="5"/>
  <c r="G183" i="5"/>
  <c r="H180" i="5"/>
  <c r="G180" i="5" s="1"/>
  <c r="K124" i="5"/>
  <c r="J124" i="5"/>
  <c r="G70" i="5"/>
  <c r="G74" i="5" s="1"/>
  <c r="H74" i="5"/>
  <c r="K121" i="5"/>
  <c r="G83" i="5"/>
  <c r="J121" i="5"/>
  <c r="G172" i="5"/>
  <c r="H170" i="5"/>
  <c r="G170" i="5" s="1"/>
  <c r="K91" i="5"/>
  <c r="T64" i="5" s="1"/>
  <c r="Y20" i="1"/>
  <c r="Y19" i="1"/>
  <c r="Y18" i="1"/>
  <c r="Y17" i="1"/>
  <c r="Q20" i="1"/>
  <c r="Q19" i="1"/>
  <c r="Q18" i="1"/>
  <c r="Q17" i="1"/>
  <c r="G73" i="5" l="1"/>
  <c r="G91" i="5"/>
  <c r="J54" i="5"/>
  <c r="F29" i="5"/>
  <c r="F30" i="5"/>
  <c r="F28" i="5"/>
  <c r="F25" i="5"/>
  <c r="I134" i="5" l="1"/>
  <c r="G126" i="5" l="1"/>
  <c r="G125" i="5"/>
  <c r="G127" i="5"/>
  <c r="I139" i="5"/>
  <c r="G140" i="5"/>
  <c r="G137" i="5"/>
  <c r="H134" i="5"/>
  <c r="G134" i="5" s="1"/>
  <c r="G131" i="5"/>
  <c r="G142" i="5"/>
  <c r="H139" i="5"/>
  <c r="I124" i="5"/>
  <c r="E64" i="1"/>
  <c r="AB64" i="1"/>
  <c r="E86" i="1"/>
  <c r="E72" i="1"/>
  <c r="G44" i="5" l="1"/>
  <c r="G45" i="5"/>
  <c r="I129" i="5"/>
  <c r="G139" i="5"/>
  <c r="G39" i="5"/>
  <c r="G54" i="5" s="1"/>
  <c r="H129" i="5"/>
  <c r="G48" i="5"/>
  <c r="G50" i="5"/>
  <c r="G49" i="5"/>
  <c r="H124" i="5"/>
  <c r="G124" i="5" s="1"/>
  <c r="I25" i="5"/>
  <c r="AB86" i="1"/>
  <c r="T64" i="1"/>
  <c r="H25" i="5" s="1"/>
  <c r="AB72" i="1"/>
  <c r="T86" i="1"/>
  <c r="T72" i="1"/>
  <c r="H28" i="5" s="1"/>
  <c r="H30" i="5" l="1"/>
  <c r="F86" i="1"/>
  <c r="G129" i="5"/>
  <c r="G25" i="5"/>
  <c r="I30" i="5"/>
  <c r="G30" i="5" s="1"/>
  <c r="I28" i="5"/>
  <c r="G28" i="5" s="1"/>
  <c r="F64" i="1"/>
  <c r="F72" i="1"/>
  <c r="B2" i="6"/>
  <c r="B2" i="1"/>
  <c r="C2" i="5"/>
  <c r="I11" i="5" l="1"/>
  <c r="I38" i="5" l="1"/>
  <c r="F24" i="5"/>
  <c r="F23" i="5"/>
  <c r="F22" i="5"/>
  <c r="F21" i="5"/>
  <c r="F20" i="5"/>
  <c r="F17" i="5"/>
  <c r="H38" i="5"/>
  <c r="H11" i="5"/>
  <c r="H97" i="5" s="1"/>
  <c r="E79" i="1"/>
  <c r="E57" i="1"/>
  <c r="E50" i="1"/>
  <c r="E43" i="1"/>
  <c r="E36" i="1"/>
  <c r="E29" i="1"/>
  <c r="E21" i="1"/>
  <c r="I97" i="5" l="1"/>
  <c r="AB43" i="1"/>
  <c r="AB50" i="1"/>
  <c r="T43" i="1"/>
  <c r="H22" i="5" s="1"/>
  <c r="T50" i="1"/>
  <c r="H23" i="5" s="1"/>
  <c r="T36" i="1"/>
  <c r="H21" i="5" s="1"/>
  <c r="AB79" i="1"/>
  <c r="AB57" i="1"/>
  <c r="T57" i="1"/>
  <c r="H24" i="5" s="1"/>
  <c r="T79" i="1"/>
  <c r="H29" i="5" s="1"/>
  <c r="AB36" i="1"/>
  <c r="J97" i="5" l="1"/>
  <c r="I24" i="5"/>
  <c r="G24" i="5" s="1"/>
  <c r="I21" i="5"/>
  <c r="G21" i="5" s="1"/>
  <c r="K27" i="5"/>
  <c r="J27" i="5"/>
  <c r="I29" i="5"/>
  <c r="I27" i="5" s="1"/>
  <c r="I23" i="5"/>
  <c r="G23" i="5" s="1"/>
  <c r="I22" i="5"/>
  <c r="G22" i="5" s="1"/>
  <c r="G51" i="5"/>
  <c r="H27" i="5"/>
  <c r="T21" i="1"/>
  <c r="H17" i="5" s="1"/>
  <c r="F43" i="1"/>
  <c r="AB21" i="1"/>
  <c r="I17" i="5" s="1"/>
  <c r="H68" i="5"/>
  <c r="J68" i="5"/>
  <c r="T29" i="1"/>
  <c r="H20" i="5" s="1"/>
  <c r="AB29" i="1"/>
  <c r="J63" i="5"/>
  <c r="I68" i="5"/>
  <c r="I63" i="5"/>
  <c r="F36" i="1"/>
  <c r="F50" i="1"/>
  <c r="F79" i="1"/>
  <c r="H63" i="5"/>
  <c r="F57" i="1"/>
  <c r="G17" i="5" l="1"/>
  <c r="G16" i="5" s="1"/>
  <c r="K97" i="5"/>
  <c r="I54" i="5"/>
  <c r="I121" i="5"/>
  <c r="G68" i="5"/>
  <c r="G63" i="5"/>
  <c r="G29" i="5"/>
  <c r="G27" i="5" s="1"/>
  <c r="G121" i="5"/>
  <c r="K16" i="5"/>
  <c r="I16" i="5"/>
  <c r="J19" i="5"/>
  <c r="K19" i="5"/>
  <c r="I20" i="5"/>
  <c r="I19" i="5" s="1"/>
  <c r="AB13" i="1"/>
  <c r="H16" i="5"/>
  <c r="T13" i="1"/>
  <c r="H19" i="5"/>
  <c r="J72" i="5"/>
  <c r="F21" i="1"/>
  <c r="F29" i="1"/>
  <c r="I72" i="5"/>
  <c r="T62" i="5" s="1"/>
  <c r="I100" i="5" s="1"/>
  <c r="H72" i="5"/>
  <c r="T61" i="5" s="1"/>
  <c r="J100" i="5" l="1"/>
  <c r="H100" i="5"/>
  <c r="L97" i="5"/>
  <c r="M97" i="5" s="1"/>
  <c r="K100" i="5"/>
  <c r="F13" i="1"/>
  <c r="G72" i="5"/>
  <c r="G100" i="5" s="1"/>
  <c r="G20" i="5"/>
  <c r="G19" i="5" s="1"/>
  <c r="K99" i="5"/>
  <c r="J99" i="5"/>
  <c r="I13" i="5"/>
  <c r="I99" i="5" s="1"/>
  <c r="H13" i="5"/>
  <c r="H99" i="5" s="1"/>
  <c r="L100" i="5" l="1"/>
  <c r="N97" i="5"/>
  <c r="M100" i="5"/>
  <c r="G13" i="5"/>
  <c r="G99" i="5" s="1"/>
  <c r="G43" i="5"/>
  <c r="G41" i="5"/>
  <c r="G42" i="5"/>
  <c r="G40" i="5"/>
  <c r="O97" i="5" l="1"/>
  <c r="O100" i="5" s="1"/>
  <c r="N100" i="5"/>
  <c r="G101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<sst xmlns="http://schemas.openxmlformats.org/spreadsheetml/2006/main" count="343" uniqueCount="158">
  <si>
    <t>SDU Business Case</t>
  </si>
  <si>
    <t>Der indtastes oplysninger i grønne felter</t>
  </si>
  <si>
    <t>Projektets navn</t>
  </si>
  <si>
    <t>Projektets start (årstal)</t>
  </si>
  <si>
    <t>Forventet driftstart (årstal)</t>
  </si>
  <si>
    <t>SDU IT</t>
  </si>
  <si>
    <t>Økonomiservice</t>
  </si>
  <si>
    <t>Alle tal 1.000 kr</t>
  </si>
  <si>
    <t>Opsummering - rapporter</t>
  </si>
  <si>
    <t>Disse rapporter genereres automatisk, når der tastes i fanerne "Projektomk indtast" samt "Driftscenarie-gevinster indtast"</t>
  </si>
  <si>
    <t>Projektomkostninger fordelt på leverancer</t>
  </si>
  <si>
    <t>Estimatets usikkerhed</t>
  </si>
  <si>
    <t>I alt</t>
  </si>
  <si>
    <t>Det samlede projekt</t>
  </si>
  <si>
    <t>Fordelt på leverancer</t>
  </si>
  <si>
    <t>Projektomkostninger fordelt på 
finansiering og medfinansiering</t>
  </si>
  <si>
    <t>Medfinansiering</t>
  </si>
  <si>
    <t>Finansieringsbehov</t>
  </si>
  <si>
    <t>Projektomkosninger i alt</t>
  </si>
  <si>
    <t>Driftsomkostninger - Gevinster</t>
  </si>
  <si>
    <t>Gevinst</t>
  </si>
  <si>
    <t>Driftsomkostninger - Finansieringsbehov</t>
  </si>
  <si>
    <t>Projektets økonomiske business case</t>
  </si>
  <si>
    <t>Projektomkostninger</t>
  </si>
  <si>
    <t>Gevinster</t>
  </si>
  <si>
    <t>Projektets samlede økonomi</t>
  </si>
  <si>
    <t>Yderligere økonomiske rapporter</t>
  </si>
  <si>
    <t>Løn</t>
  </si>
  <si>
    <t>Studentermedhjælper</t>
  </si>
  <si>
    <t>Øvrige omkostninger</t>
  </si>
  <si>
    <t>Scenarie 0</t>
  </si>
  <si>
    <t>Scenarie 1</t>
  </si>
  <si>
    <t>Projektomkostninger er de engangsomkostninger, der er nødvendige for at gennemføre den tekniske og forretningsmæssige forandring</t>
  </si>
  <si>
    <t>Løn / studentermedhjælp</t>
  </si>
  <si>
    <t>I alt for året</t>
  </si>
  <si>
    <t>Leverancer</t>
  </si>
  <si>
    <t>Type</t>
  </si>
  <si>
    <t>Finansiering</t>
  </si>
  <si>
    <r>
      <t xml:space="preserve">Anlæg 
</t>
    </r>
    <r>
      <rPr>
        <sz val="9"/>
        <color theme="1"/>
        <rFont val="Calibri"/>
        <family val="2"/>
        <scheme val="minor"/>
      </rPr>
      <t>(krav = køb over 100.000 kr)</t>
    </r>
  </si>
  <si>
    <t>Afskrivnings
periode</t>
  </si>
  <si>
    <t>Antal 
måneder</t>
  </si>
  <si>
    <t>Andel</t>
  </si>
  <si>
    <t>Samlet 
årsværk</t>
  </si>
  <si>
    <r>
      <t xml:space="preserve">Konsulenttimer
</t>
    </r>
    <r>
      <rPr>
        <b/>
        <i/>
        <sz val="12"/>
        <color theme="1"/>
        <rFont val="Calibri"/>
        <family val="2"/>
        <scheme val="minor"/>
      </rPr>
      <t>Antal timer</t>
    </r>
  </si>
  <si>
    <t>Projektets samlede omkostninger</t>
  </si>
  <si>
    <t>Projektledelse</t>
  </si>
  <si>
    <t>Projektstyring</t>
  </si>
  <si>
    <t>nej</t>
  </si>
  <si>
    <t>Projektstyring - kontrakt abc</t>
  </si>
  <si>
    <t>Teknisk ledelse</t>
  </si>
  <si>
    <t>Løn - Medfinansiering</t>
  </si>
  <si>
    <t>IT forandring - Systemforvaltning</t>
  </si>
  <si>
    <t>Anskaffelse</t>
  </si>
  <si>
    <t>Køb system - kontrakt 1234</t>
  </si>
  <si>
    <t>Nej</t>
  </si>
  <si>
    <t>Køb server - kontrakt 5678</t>
  </si>
  <si>
    <t>Udvikling af software</t>
  </si>
  <si>
    <t>Kodning</t>
  </si>
  <si>
    <t>Studentermedhjælp</t>
  </si>
  <si>
    <t>Integrationer</t>
  </si>
  <si>
    <t>Intergration til system xx</t>
  </si>
  <si>
    <t>Datamigrering</t>
  </si>
  <si>
    <t>Stamdata</t>
  </si>
  <si>
    <t>Ændringer og tilpasninger</t>
  </si>
  <si>
    <t>Knap til xxx ændres til yyy</t>
  </si>
  <si>
    <t>Andet</t>
  </si>
  <si>
    <t>Du kan vælge at ændre teksten "Andet"</t>
  </si>
  <si>
    <t>abc</t>
  </si>
  <si>
    <t>Øvrige - Medfinansiering</t>
  </si>
  <si>
    <t>Forretnings forandring - Kapabiliteter, kerneopgave, arbejdsgange</t>
  </si>
  <si>
    <t>Workshops og uddannelse</t>
  </si>
  <si>
    <t>Superbrugere</t>
  </si>
  <si>
    <t>Stud.medhjælp - Medfinansiering</t>
  </si>
  <si>
    <t>Supportteam uddannelse</t>
  </si>
  <si>
    <t>Rejse- og forplejning</t>
  </si>
  <si>
    <t>Sparring KU, 2 superbrugere</t>
  </si>
  <si>
    <t>Ambasadører</t>
  </si>
  <si>
    <t>Her opgøres de løbende omkostninger i forbindelse med drift og brug - før og efter projektets gennemførelse</t>
  </si>
  <si>
    <t>Gevinster opdeles i økonomiske og kvalitative og lovgivningsmæssige. Her beregnes de økonomiske gevinster</t>
  </si>
  <si>
    <t>Driftsomkostninger med den eksisterende løsning</t>
  </si>
  <si>
    <t>IT organisationen - System forvaltning</t>
  </si>
  <si>
    <t>Licens</t>
  </si>
  <si>
    <t>Løbende drift- og vedligeholdelse IT organisation</t>
  </si>
  <si>
    <t>Forretningsforandring - Kapabiliteter, Kerneopgave, Arbejdsgange</t>
  </si>
  <si>
    <t>Løbende drift- og vedligeholdelse faglig</t>
  </si>
  <si>
    <t>Driftsomkostninger med den nye løsning</t>
  </si>
  <si>
    <t>Licens gammel system, dataopbevaring</t>
  </si>
  <si>
    <t>Pris ÅV</t>
  </si>
  <si>
    <t>Pris STUD</t>
  </si>
  <si>
    <t>Timepris ekstern</t>
  </si>
  <si>
    <t>Projektomkostninger - valgliste</t>
  </si>
  <si>
    <t>Anvendes ikke</t>
  </si>
  <si>
    <t>Enhed</t>
  </si>
  <si>
    <t>Anlæg</t>
  </si>
  <si>
    <t>Afskrivningsperiode</t>
  </si>
  <si>
    <t>Ja</t>
  </si>
  <si>
    <t>Rektorsekretariatet</t>
  </si>
  <si>
    <t>Teknisk Service</t>
  </si>
  <si>
    <t>SDU RIO</t>
  </si>
  <si>
    <t>SDU Kommunikation</t>
  </si>
  <si>
    <t>SDU Analytics</t>
  </si>
  <si>
    <t>Driftsscenarie - valgliste</t>
  </si>
  <si>
    <t>Angiv estimatets usikkerhed</t>
  </si>
  <si>
    <t>Angiv estmatets samlede usikkerhed</t>
  </si>
  <si>
    <r>
      <t>Involverede afdelinger</t>
    </r>
    <r>
      <rPr>
        <b/>
        <u/>
        <sz val="9"/>
        <color theme="1"/>
        <rFont val="Calibri"/>
        <family val="2"/>
        <scheme val="minor"/>
      </rPr>
      <t xml:space="preserve"> </t>
    </r>
    <r>
      <rPr>
        <u/>
        <sz val="9"/>
        <color theme="1"/>
        <rFont val="Calibri"/>
        <family val="2"/>
        <scheme val="minor"/>
      </rPr>
      <t>(max 6 stk ialt)</t>
    </r>
  </si>
  <si>
    <t>Understøttelse af analyser</t>
  </si>
  <si>
    <t>NAT</t>
  </si>
  <si>
    <t>SUND</t>
  </si>
  <si>
    <t>HUM</t>
  </si>
  <si>
    <t>Fakulteter generelt</t>
  </si>
  <si>
    <t>SAMF</t>
  </si>
  <si>
    <t>TEK</t>
  </si>
  <si>
    <t>Involverede afdelinger</t>
  </si>
  <si>
    <t>Enheder</t>
  </si>
  <si>
    <r>
      <t xml:space="preserve">Analyse
nummer
</t>
    </r>
    <r>
      <rPr>
        <i/>
        <sz val="8"/>
        <color theme="1"/>
        <rFont val="Calibri"/>
        <family val="2"/>
        <scheme val="minor"/>
      </rPr>
      <t>Ved stud. og øvrige omkostninger</t>
    </r>
  </si>
  <si>
    <t>Antal  
personer</t>
  </si>
  <si>
    <r>
      <t xml:space="preserve">Andre
</t>
    </r>
    <r>
      <rPr>
        <b/>
        <i/>
        <sz val="12"/>
        <color theme="1"/>
        <rFont val="Calibri"/>
        <family val="2"/>
        <scheme val="minor"/>
      </rPr>
      <t xml:space="preserve">Kroner </t>
    </r>
    <r>
      <rPr>
        <b/>
        <i/>
        <sz val="9"/>
        <color theme="1"/>
        <rFont val="Calibri"/>
        <family val="2"/>
        <scheme val="minor"/>
      </rPr>
      <t>- angives i 
1.000 kr</t>
    </r>
  </si>
  <si>
    <t>Omkostningsbærende område</t>
  </si>
  <si>
    <t>Omkostnings
bærende 
område</t>
  </si>
  <si>
    <t>Dobbeltlicens</t>
  </si>
  <si>
    <t>Høj</t>
  </si>
  <si>
    <t>høj</t>
  </si>
  <si>
    <t>Lav</t>
  </si>
  <si>
    <t>Mellem</t>
  </si>
  <si>
    <t>mellem</t>
  </si>
  <si>
    <t>lav</t>
  </si>
  <si>
    <t>Projektomkostninger
Finansieringsbehov specificeret</t>
  </si>
  <si>
    <t>Samlede finansieringsbehov</t>
  </si>
  <si>
    <t>Driftsomkostninger - Scenarie 1
Finansieringsbehov specificeret</t>
  </si>
  <si>
    <t>År</t>
  </si>
  <si>
    <t>Hjælpeskema</t>
  </si>
  <si>
    <t>Syddansk Universitetsbibliotek</t>
  </si>
  <si>
    <t>SDU Uddannelse</t>
  </si>
  <si>
    <t>tkr.</t>
  </si>
  <si>
    <t>kr./t</t>
  </si>
  <si>
    <t>SDU HR</t>
  </si>
  <si>
    <t>Øvrige - Finansieres af Digitaliseringspuljen</t>
  </si>
  <si>
    <t>Løn - Ny ansættelse til projekt</t>
  </si>
  <si>
    <t>Stud.medhjælp - Ny ansættelse til projekt</t>
  </si>
  <si>
    <t>Øvrige - Ny driftsomkostning</t>
  </si>
  <si>
    <t>Løn - Ny ansættelse til drift</t>
  </si>
  <si>
    <t>Stud.medhjælp - Ny ansættelse til drift</t>
  </si>
  <si>
    <t>cba</t>
  </si>
  <si>
    <r>
      <t>Nedenståtende rapporter klippes ind i Business case grundlagets</t>
    </r>
    <r>
      <rPr>
        <i/>
        <sz val="11"/>
        <rFont val="Calibri"/>
        <family val="2"/>
        <scheme val="minor"/>
      </rPr>
      <t xml:space="preserve"> afsnit 7. Bemærk at tabelerne er ekskl. medfinansiering.</t>
    </r>
  </si>
  <si>
    <t>Finansiering fra Digitaliseringspuljen</t>
  </si>
  <si>
    <t>1. års drift</t>
  </si>
  <si>
    <t>Samlede omkostninger</t>
  </si>
  <si>
    <t>Projektomk. - Estimatets usikkerhed</t>
  </si>
  <si>
    <t>Driftsscenarie - Estimatets usikkerhed</t>
  </si>
  <si>
    <t>Projektomk. - valgliste</t>
  </si>
  <si>
    <t>PL 2025</t>
  </si>
  <si>
    <t>beregnet med 1200 t og pris 220 kr., PL2025</t>
  </si>
  <si>
    <t>Indsæt som tabel 4 i projektgrundlaget</t>
  </si>
  <si>
    <t>Indsæt som tabel 1 i projektgrundlaget</t>
  </si>
  <si>
    <t>Indsæt som tabel 5 i projektgrundlaget</t>
  </si>
  <si>
    <t>Indsæt som tabel 6 i projektgrundlaget</t>
  </si>
  <si>
    <t>Indsæt som tabel 7 i projektgrundlaget</t>
  </si>
  <si>
    <t>Indsæt som tabel 2 i projektgrundlaget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</si>
</sst>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%"/>
  </numFmts>
  <fonts count="3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i/>
      <sz val="11"/>
      <name val="Calibri"/>
      <family val="2"/>
      <scheme val="minor"/>
    </font>
    <font>
      <sz val="14"/>
      <color rgb="FFFF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u/>
      <sz val="9"/>
      <color theme="1"/>
      <name val="Calibri"/>
      <family val="2"/>
      <scheme val="minor"/>
    </font>
    <font>
      <i/>
      <sz val="9"/>
      <color rgb="FFFF000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1"/>
      <color rgb="FF000000"/>
      <name val="Calibri"/>
      <family val="2"/>
    </font>
    <font>
      <i/>
      <sz val="11"/>
      <color rgb="FF00000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D9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9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0" xfId="0" applyFill="1"/>
    <xf numFmtId="0" fontId="6" fillId="0" borderId="0" xfId="0" applyFont="1"/>
    <xf numFmtId="0" fontId="7" fillId="0" borderId="0" xfId="0" applyFont="1"/>
    <xf numFmtId="0" fontId="0" fillId="0" borderId="0" xfId="0" applyAlignment="1">
      <alignment vertical="center"/>
    </xf>
    <xf numFmtId="0" fontId="2" fillId="2" borderId="0" xfId="0" applyFont="1" applyFill="1"/>
    <xf numFmtId="0" fontId="0" fillId="3" borderId="0" xfId="0" applyFill="1"/>
    <xf numFmtId="0" fontId="0" fillId="0" borderId="3" xfId="0" applyBorder="1"/>
    <xf numFmtId="9" fontId="0" fillId="0" borderId="0" xfId="0" applyNumberFormat="1"/>
    <xf numFmtId="3" fontId="4" fillId="0" borderId="5" xfId="0" applyNumberFormat="1" applyFont="1" applyBorder="1" applyAlignment="1">
      <alignment horizontal="right"/>
    </xf>
    <xf numFmtId="3" fontId="4" fillId="0" borderId="0" xfId="0" applyNumberFormat="1" applyFont="1" applyAlignment="1">
      <alignment horizontal="right"/>
    </xf>
    <xf numFmtId="3" fontId="1" fillId="0" borderId="2" xfId="0" applyNumberFormat="1" applyFont="1" applyBorder="1"/>
    <xf numFmtId="0" fontId="0" fillId="0" borderId="6" xfId="0" applyBorder="1"/>
    <xf numFmtId="0" fontId="0" fillId="0" borderId="7" xfId="0" applyBorder="1"/>
    <xf numFmtId="0" fontId="8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/>
    </xf>
    <xf numFmtId="0" fontId="3" fillId="0" borderId="3" xfId="0" applyFont="1" applyBorder="1" applyAlignment="1">
      <alignment vertical="center"/>
    </xf>
    <xf numFmtId="3" fontId="3" fillId="0" borderId="0" xfId="0" applyNumberFormat="1" applyFont="1" applyAlignment="1">
      <alignment vertical="center"/>
    </xf>
    <xf numFmtId="0" fontId="3" fillId="0" borderId="3" xfId="0" applyFont="1" applyBorder="1" applyAlignment="1">
      <alignment horizontal="right" vertical="center"/>
    </xf>
    <xf numFmtId="3" fontId="0" fillId="0" borderId="0" xfId="0" applyNumberFormat="1"/>
    <xf numFmtId="0" fontId="9" fillId="0" borderId="1" xfId="0" applyFont="1" applyBorder="1" applyAlignment="1">
      <alignment horizontal="right" vertical="center"/>
    </xf>
    <xf numFmtId="0" fontId="3" fillId="0" borderId="9" xfId="0" applyFont="1" applyBorder="1" applyAlignment="1">
      <alignment vertical="center"/>
    </xf>
    <xf numFmtId="0" fontId="8" fillId="0" borderId="9" xfId="0" applyFont="1" applyBorder="1" applyAlignment="1">
      <alignment vertical="center"/>
    </xf>
    <xf numFmtId="3" fontId="3" fillId="0" borderId="9" xfId="0" applyNumberFormat="1" applyFont="1" applyBorder="1" applyAlignment="1">
      <alignment vertical="center"/>
    </xf>
    <xf numFmtId="0" fontId="3" fillId="0" borderId="9" xfId="0" applyFont="1" applyBorder="1" applyAlignment="1">
      <alignment vertical="center" wrapText="1"/>
    </xf>
    <xf numFmtId="0" fontId="3" fillId="0" borderId="11" xfId="0" applyFont="1" applyBorder="1" applyAlignment="1">
      <alignment horizontal="right" vertical="center"/>
    </xf>
    <xf numFmtId="0" fontId="3" fillId="0" borderId="9" xfId="0" applyFont="1" applyBorder="1" applyAlignment="1">
      <alignment horizontal="right" vertical="center"/>
    </xf>
    <xf numFmtId="0" fontId="3" fillId="0" borderId="11" xfId="0" applyFont="1" applyBorder="1" applyAlignment="1">
      <alignment vertical="center"/>
    </xf>
    <xf numFmtId="0" fontId="10" fillId="0" borderId="0" xfId="0" applyFont="1" applyAlignment="1">
      <alignment horizontal="right"/>
    </xf>
    <xf numFmtId="0" fontId="0" fillId="0" borderId="15" xfId="0" applyBorder="1"/>
    <xf numFmtId="0" fontId="9" fillId="0" borderId="0" xfId="0" applyFont="1" applyAlignment="1">
      <alignment horizontal="right" indent="1"/>
    </xf>
    <xf numFmtId="0" fontId="9" fillId="0" borderId="0" xfId="0" applyFont="1"/>
    <xf numFmtId="0" fontId="1" fillId="0" borderId="15" xfId="0" applyFont="1" applyBorder="1"/>
    <xf numFmtId="3" fontId="9" fillId="0" borderId="0" xfId="0" applyNumberFormat="1" applyFont="1"/>
    <xf numFmtId="0" fontId="0" fillId="0" borderId="17" xfId="0" applyBorder="1"/>
    <xf numFmtId="3" fontId="0" fillId="0" borderId="16" xfId="0" applyNumberFormat="1" applyBorder="1"/>
    <xf numFmtId="3" fontId="12" fillId="0" borderId="0" xfId="0" applyNumberFormat="1" applyFont="1"/>
    <xf numFmtId="3" fontId="0" fillId="0" borderId="5" xfId="0" applyNumberFormat="1" applyBorder="1"/>
    <xf numFmtId="3" fontId="0" fillId="0" borderId="18" xfId="0" applyNumberFormat="1" applyBorder="1"/>
    <xf numFmtId="0" fontId="13" fillId="0" borderId="0" xfId="0" applyFont="1"/>
    <xf numFmtId="0" fontId="0" fillId="0" borderId="5" xfId="0" applyBorder="1"/>
    <xf numFmtId="0" fontId="0" fillId="2" borderId="15" xfId="0" applyFill="1" applyBorder="1" applyAlignment="1">
      <alignment vertical="center"/>
    </xf>
    <xf numFmtId="0" fontId="0" fillId="2" borderId="0" xfId="0" applyFill="1" applyAlignment="1">
      <alignment vertical="center"/>
    </xf>
    <xf numFmtId="0" fontId="9" fillId="2" borderId="0" xfId="0" applyFont="1" applyFill="1" applyAlignment="1">
      <alignment horizontal="right" vertical="center"/>
    </xf>
    <xf numFmtId="0" fontId="9" fillId="2" borderId="0" xfId="0" applyFont="1" applyFill="1" applyAlignment="1">
      <alignment vertical="center"/>
    </xf>
    <xf numFmtId="0" fontId="9" fillId="2" borderId="16" xfId="0" applyFont="1" applyFill="1" applyBorder="1" applyAlignment="1">
      <alignment vertical="center"/>
    </xf>
    <xf numFmtId="0" fontId="1" fillId="0" borderId="17" xfId="0" applyFont="1" applyBorder="1"/>
    <xf numFmtId="0" fontId="1" fillId="0" borderId="5" xfId="0" applyFont="1" applyBorder="1"/>
    <xf numFmtId="3" fontId="1" fillId="0" borderId="0" xfId="0" applyNumberFormat="1" applyFont="1"/>
    <xf numFmtId="3" fontId="1" fillId="0" borderId="16" xfId="0" applyNumberFormat="1" applyFont="1" applyBorder="1"/>
    <xf numFmtId="3" fontId="1" fillId="0" borderId="23" xfId="0" applyNumberFormat="1" applyFont="1" applyBorder="1"/>
    <xf numFmtId="3" fontId="1" fillId="0" borderId="22" xfId="0" applyNumberFormat="1" applyFont="1" applyBorder="1"/>
    <xf numFmtId="0" fontId="2" fillId="2" borderId="12" xfId="0" applyFont="1" applyFill="1" applyBorder="1"/>
    <xf numFmtId="0" fontId="0" fillId="2" borderId="13" xfId="0" applyFill="1" applyBorder="1"/>
    <xf numFmtId="0" fontId="11" fillId="2" borderId="13" xfId="0" applyFont="1" applyFill="1" applyBorder="1"/>
    <xf numFmtId="0" fontId="2" fillId="0" borderId="15" xfId="0" applyFont="1" applyBorder="1"/>
    <xf numFmtId="0" fontId="8" fillId="0" borderId="15" xfId="0" applyFont="1" applyBorder="1" applyAlignment="1">
      <alignment vertical="center"/>
    </xf>
    <xf numFmtId="0" fontId="4" fillId="0" borderId="0" xfId="0" applyFont="1"/>
    <xf numFmtId="0" fontId="0" fillId="0" borderId="0" xfId="0" applyAlignment="1">
      <alignment horizontal="center" vertical="center"/>
    </xf>
    <xf numFmtId="0" fontId="0" fillId="0" borderId="16" xfId="0" applyBorder="1"/>
    <xf numFmtId="0" fontId="5" fillId="0" borderId="0" xfId="0" applyFont="1" applyAlignment="1">
      <alignment horizontal="right"/>
    </xf>
    <xf numFmtId="0" fontId="0" fillId="3" borderId="0" xfId="0" applyFill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13" xfId="0" applyBorder="1"/>
    <xf numFmtId="0" fontId="0" fillId="0" borderId="25" xfId="0" applyBorder="1"/>
    <xf numFmtId="9" fontId="0" fillId="0" borderId="5" xfId="0" applyNumberFormat="1" applyBorder="1"/>
    <xf numFmtId="3" fontId="1" fillId="0" borderId="27" xfId="0" applyNumberFormat="1" applyFont="1" applyBorder="1"/>
    <xf numFmtId="0" fontId="12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3" borderId="0" xfId="0" applyFont="1" applyFill="1"/>
    <xf numFmtId="0" fontId="18" fillId="0" borderId="0" xfId="0" applyFont="1"/>
    <xf numFmtId="0" fontId="1" fillId="0" borderId="0" xfId="0" applyFont="1" applyAlignment="1">
      <alignment horizontal="right"/>
    </xf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vertical="center" wrapText="1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0" fillId="0" borderId="5" xfId="0" applyBorder="1" applyAlignment="1">
      <alignment horizontal="center"/>
    </xf>
    <xf numFmtId="0" fontId="0" fillId="5" borderId="15" xfId="0" applyFill="1" applyBorder="1"/>
    <xf numFmtId="0" fontId="14" fillId="5" borderId="0" xfId="0" applyFont="1" applyFill="1"/>
    <xf numFmtId="0" fontId="4" fillId="5" borderId="0" xfId="0" applyFont="1" applyFill="1" applyAlignment="1">
      <alignment horizontal="left"/>
    </xf>
    <xf numFmtId="0" fontId="0" fillId="5" borderId="0" xfId="0" applyFill="1"/>
    <xf numFmtId="0" fontId="0" fillId="5" borderId="0" xfId="0" applyFill="1" applyAlignment="1">
      <alignment horizontal="center"/>
    </xf>
    <xf numFmtId="0" fontId="0" fillId="5" borderId="0" xfId="0" applyFill="1" applyAlignment="1">
      <alignment horizontal="center" vertical="center"/>
    </xf>
    <xf numFmtId="0" fontId="0" fillId="5" borderId="3" xfId="0" applyFill="1" applyBorder="1"/>
    <xf numFmtId="9" fontId="0" fillId="5" borderId="0" xfId="0" applyNumberFormat="1" applyFill="1"/>
    <xf numFmtId="0" fontId="1" fillId="5" borderId="0" xfId="0" applyFont="1" applyFill="1"/>
    <xf numFmtId="0" fontId="0" fillId="5" borderId="6" xfId="0" applyFill="1" applyBorder="1"/>
    <xf numFmtId="0" fontId="9" fillId="0" borderId="3" xfId="0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20" fillId="0" borderId="15" xfId="0" applyFont="1" applyBorder="1"/>
    <xf numFmtId="0" fontId="16" fillId="0" borderId="0" xfId="0" applyFont="1" applyAlignment="1">
      <alignment horizontal="center"/>
    </xf>
    <xf numFmtId="0" fontId="9" fillId="0" borderId="0" xfId="0" applyFont="1" applyAlignment="1">
      <alignment horizontal="right" vertical="center" wrapText="1"/>
    </xf>
    <xf numFmtId="0" fontId="9" fillId="0" borderId="28" xfId="0" applyFont="1" applyBorder="1" applyAlignment="1">
      <alignment vertical="center"/>
    </xf>
    <xf numFmtId="0" fontId="16" fillId="0" borderId="13" xfId="0" applyFont="1" applyBorder="1"/>
    <xf numFmtId="0" fontId="0" fillId="2" borderId="14" xfId="0" applyFill="1" applyBorder="1"/>
    <xf numFmtId="3" fontId="3" fillId="0" borderId="30" xfId="0" applyNumberFormat="1" applyFont="1" applyBorder="1" applyAlignment="1">
      <alignment vertical="center"/>
    </xf>
    <xf numFmtId="3" fontId="3" fillId="0" borderId="31" xfId="0" applyNumberFormat="1" applyFont="1" applyBorder="1" applyAlignment="1">
      <alignment vertical="center"/>
    </xf>
    <xf numFmtId="0" fontId="1" fillId="5" borderId="16" xfId="0" applyFont="1" applyFill="1" applyBorder="1"/>
    <xf numFmtId="0" fontId="1" fillId="0" borderId="16" xfId="0" applyFont="1" applyBorder="1"/>
    <xf numFmtId="0" fontId="0" fillId="5" borderId="16" xfId="0" applyFill="1" applyBorder="1"/>
    <xf numFmtId="0" fontId="0" fillId="0" borderId="18" xfId="0" applyBorder="1"/>
    <xf numFmtId="0" fontId="9" fillId="0" borderId="4" xfId="0" applyFont="1" applyBorder="1" applyAlignment="1">
      <alignment horizontal="right" vertical="center" wrapText="1"/>
    </xf>
    <xf numFmtId="9" fontId="0" fillId="5" borderId="3" xfId="0" applyNumberFormat="1" applyFill="1" applyBorder="1"/>
    <xf numFmtId="9" fontId="0" fillId="0" borderId="3" xfId="0" applyNumberFormat="1" applyBorder="1"/>
    <xf numFmtId="0" fontId="9" fillId="0" borderId="8" xfId="0" applyFont="1" applyBorder="1" applyAlignment="1">
      <alignment horizontal="right" vertical="center" wrapText="1"/>
    </xf>
    <xf numFmtId="0" fontId="3" fillId="0" borderId="10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9" fontId="0" fillId="5" borderId="6" xfId="0" applyNumberFormat="1" applyFill="1" applyBorder="1"/>
    <xf numFmtId="9" fontId="0" fillId="0" borderId="6" xfId="0" applyNumberFormat="1" applyBorder="1"/>
    <xf numFmtId="0" fontId="0" fillId="0" borderId="32" xfId="0" applyBorder="1"/>
    <xf numFmtId="0" fontId="0" fillId="6" borderId="13" xfId="0" applyFill="1" applyBorder="1"/>
    <xf numFmtId="0" fontId="20" fillId="6" borderId="0" xfId="0" applyFont="1" applyFill="1" applyAlignment="1">
      <alignment horizontal="center" vertical="center"/>
    </xf>
    <xf numFmtId="3" fontId="3" fillId="6" borderId="9" xfId="0" applyNumberFormat="1" applyFont="1" applyFill="1" applyBorder="1" applyAlignment="1">
      <alignment vertical="center"/>
    </xf>
    <xf numFmtId="3" fontId="3" fillId="6" borderId="0" xfId="0" applyNumberFormat="1" applyFont="1" applyFill="1" applyAlignment="1">
      <alignment vertical="center"/>
    </xf>
    <xf numFmtId="0" fontId="1" fillId="6" borderId="0" xfId="0" applyFont="1" applyFill="1"/>
    <xf numFmtId="3" fontId="0" fillId="6" borderId="0" xfId="0" applyNumberFormat="1" applyFill="1"/>
    <xf numFmtId="3" fontId="1" fillId="6" borderId="0" xfId="0" applyNumberFormat="1" applyFont="1" applyFill="1"/>
    <xf numFmtId="0" fontId="0" fillId="6" borderId="0" xfId="0" applyFill="1"/>
    <xf numFmtId="0" fontId="0" fillId="6" borderId="5" xfId="0" applyFill="1" applyBorder="1"/>
    <xf numFmtId="0" fontId="6" fillId="2" borderId="0" xfId="0" applyFont="1" applyFill="1"/>
    <xf numFmtId="3" fontId="12" fillId="0" borderId="5" xfId="0" applyNumberFormat="1" applyFont="1" applyBorder="1"/>
    <xf numFmtId="164" fontId="0" fillId="0" borderId="0" xfId="0" applyNumberFormat="1"/>
    <xf numFmtId="164" fontId="0" fillId="5" borderId="0" xfId="0" applyNumberFormat="1" applyFill="1"/>
    <xf numFmtId="0" fontId="9" fillId="0" borderId="1" xfId="0" applyFont="1" applyBorder="1" applyAlignment="1">
      <alignment horizontal="right" vertical="center" wrapText="1"/>
    </xf>
    <xf numFmtId="4" fontId="0" fillId="0" borderId="0" xfId="0" applyNumberFormat="1"/>
    <xf numFmtId="0" fontId="1" fillId="2" borderId="0" xfId="0" applyFont="1" applyFill="1"/>
    <xf numFmtId="0" fontId="8" fillId="0" borderId="0" xfId="0" applyFont="1" applyAlignment="1">
      <alignment vertical="top"/>
    </xf>
    <xf numFmtId="0" fontId="8" fillId="0" borderId="15" xfId="0" applyFont="1" applyBorder="1" applyAlignment="1">
      <alignment vertical="top"/>
    </xf>
    <xf numFmtId="0" fontId="8" fillId="0" borderId="1" xfId="0" applyFont="1" applyBorder="1" applyAlignment="1">
      <alignment vertical="top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vertical="top" wrapText="1"/>
    </xf>
    <xf numFmtId="0" fontId="9" fillId="0" borderId="1" xfId="0" applyFont="1" applyBorder="1" applyAlignment="1">
      <alignment horizontal="right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right" vertical="top" wrapText="1"/>
    </xf>
    <xf numFmtId="0" fontId="9" fillId="0" borderId="1" xfId="0" applyFont="1" applyBorder="1" applyAlignment="1">
      <alignment horizontal="right" vertical="top"/>
    </xf>
    <xf numFmtId="0" fontId="9" fillId="0" borderId="8" xfId="0" applyFont="1" applyBorder="1" applyAlignment="1">
      <alignment horizontal="right" vertical="top" wrapText="1"/>
    </xf>
    <xf numFmtId="0" fontId="9" fillId="6" borderId="1" xfId="0" applyFont="1" applyFill="1" applyBorder="1" applyAlignment="1">
      <alignment vertical="top"/>
    </xf>
    <xf numFmtId="0" fontId="9" fillId="0" borderId="26" xfId="0" applyFont="1" applyBorder="1" applyAlignment="1">
      <alignment vertical="top"/>
    </xf>
    <xf numFmtId="0" fontId="24" fillId="0" borderId="0" xfId="0" applyFont="1"/>
    <xf numFmtId="0" fontId="7" fillId="0" borderId="0" xfId="0" applyFont="1" applyAlignment="1">
      <alignment vertical="center"/>
    </xf>
    <xf numFmtId="0" fontId="25" fillId="0" borderId="0" xfId="0" applyFont="1"/>
    <xf numFmtId="0" fontId="1" fillId="0" borderId="33" xfId="0" applyFont="1" applyBorder="1"/>
    <xf numFmtId="0" fontId="1" fillId="0" borderId="1" xfId="0" applyFont="1" applyBorder="1"/>
    <xf numFmtId="0" fontId="9" fillId="0" borderId="1" xfId="0" applyFont="1" applyBorder="1" applyAlignment="1">
      <alignment horizontal="right" indent="1"/>
    </xf>
    <xf numFmtId="0" fontId="9" fillId="0" borderId="1" xfId="0" applyFont="1" applyBorder="1"/>
    <xf numFmtId="0" fontId="20" fillId="4" borderId="12" xfId="0" applyFont="1" applyFill="1" applyBorder="1"/>
    <xf numFmtId="0" fontId="9" fillId="0" borderId="6" xfId="0" applyFont="1" applyBorder="1" applyAlignment="1">
      <alignment horizontal="right" vertical="center"/>
    </xf>
    <xf numFmtId="4" fontId="0" fillId="0" borderId="6" xfId="0" applyNumberFormat="1" applyBorder="1"/>
    <xf numFmtId="9" fontId="0" fillId="0" borderId="32" xfId="0" applyNumberFormat="1" applyBorder="1"/>
    <xf numFmtId="0" fontId="0" fillId="0" borderId="28" xfId="0" applyBorder="1"/>
    <xf numFmtId="3" fontId="0" fillId="0" borderId="28" xfId="0" applyNumberFormat="1" applyBorder="1"/>
    <xf numFmtId="3" fontId="1" fillId="0" borderId="36" xfId="0" applyNumberFormat="1" applyFont="1" applyBorder="1"/>
    <xf numFmtId="0" fontId="1" fillId="0" borderId="34" xfId="0" applyFont="1" applyBorder="1"/>
    <xf numFmtId="0" fontId="16" fillId="7" borderId="37" xfId="0" applyFont="1" applyFill="1" applyBorder="1"/>
    <xf numFmtId="0" fontId="0" fillId="7" borderId="28" xfId="0" applyFill="1" applyBorder="1"/>
    <xf numFmtId="0" fontId="9" fillId="7" borderId="29" xfId="0" applyFont="1" applyFill="1" applyBorder="1" applyAlignment="1">
      <alignment horizontal="right" vertical="center" wrapText="1"/>
    </xf>
    <xf numFmtId="0" fontId="19" fillId="7" borderId="28" xfId="0" applyFont="1" applyFill="1" applyBorder="1" applyAlignment="1">
      <alignment horizontal="right" vertical="center" wrapText="1"/>
    </xf>
    <xf numFmtId="0" fontId="7" fillId="7" borderId="28" xfId="0" applyFont="1" applyFill="1" applyBorder="1"/>
    <xf numFmtId="0" fontId="0" fillId="7" borderId="34" xfId="0" applyFill="1" applyBorder="1"/>
    <xf numFmtId="0" fontId="9" fillId="0" borderId="3" xfId="0" applyFont="1" applyBorder="1" applyAlignment="1">
      <alignment horizontal="right" vertical="center" wrapText="1"/>
    </xf>
    <xf numFmtId="3" fontId="0" fillId="0" borderId="3" xfId="0" applyNumberFormat="1" applyBorder="1"/>
    <xf numFmtId="3" fontId="1" fillId="0" borderId="3" xfId="0" applyNumberFormat="1" applyFont="1" applyBorder="1"/>
    <xf numFmtId="0" fontId="9" fillId="0" borderId="29" xfId="0" applyFont="1" applyBorder="1" applyAlignment="1">
      <alignment horizontal="right" vertical="center" wrapText="1"/>
    </xf>
    <xf numFmtId="0" fontId="9" fillId="8" borderId="0" xfId="0" applyFont="1" applyFill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 wrapText="1"/>
    </xf>
    <xf numFmtId="0" fontId="9" fillId="8" borderId="28" xfId="0" applyFont="1" applyFill="1" applyBorder="1" applyAlignment="1">
      <alignment horizontal="right" vertical="center" wrapText="1"/>
    </xf>
    <xf numFmtId="0" fontId="9" fillId="8" borderId="38" xfId="0" applyFont="1" applyFill="1" applyBorder="1" applyAlignment="1">
      <alignment horizontal="right" vertical="center" wrapText="1"/>
    </xf>
    <xf numFmtId="0" fontId="9" fillId="0" borderId="39" xfId="0" applyFont="1" applyBorder="1" applyAlignment="1">
      <alignment horizontal="right" vertical="center" wrapText="1"/>
    </xf>
    <xf numFmtId="0" fontId="9" fillId="0" borderId="38" xfId="0" applyFont="1" applyBorder="1" applyAlignment="1">
      <alignment vertical="center"/>
    </xf>
    <xf numFmtId="0" fontId="0" fillId="0" borderId="38" xfId="0" applyBorder="1"/>
    <xf numFmtId="3" fontId="0" fillId="0" borderId="38" xfId="0" applyNumberFormat="1" applyBorder="1"/>
    <xf numFmtId="3" fontId="1" fillId="0" borderId="40" xfId="0" applyNumberFormat="1" applyFont="1" applyBorder="1"/>
    <xf numFmtId="0" fontId="1" fillId="0" borderId="41" xfId="0" applyFont="1" applyBorder="1"/>
    <xf numFmtId="0" fontId="26" fillId="0" borderId="1" xfId="0" applyFont="1" applyBorder="1" applyAlignment="1">
      <alignment vertical="top"/>
    </xf>
    <xf numFmtId="0" fontId="26" fillId="2" borderId="0" xfId="0" applyFont="1" applyFill="1"/>
    <xf numFmtId="0" fontId="9" fillId="7" borderId="28" xfId="0" applyFont="1" applyFill="1" applyBorder="1" applyAlignment="1">
      <alignment horizontal="right" vertical="center" wrapText="1"/>
    </xf>
    <xf numFmtId="0" fontId="9" fillId="0" borderId="37" xfId="0" applyFont="1" applyBorder="1" applyAlignment="1">
      <alignment vertical="center"/>
    </xf>
    <xf numFmtId="0" fontId="0" fillId="4" borderId="0" xfId="0" applyFill="1"/>
    <xf numFmtId="0" fontId="19" fillId="4" borderId="0" xfId="0" applyFont="1" applyFill="1" applyAlignment="1">
      <alignment vertical="center"/>
    </xf>
    <xf numFmtId="0" fontId="19" fillId="4" borderId="0" xfId="0" applyFont="1" applyFill="1" applyAlignment="1">
      <alignment horizontal="right" vertical="center" wrapText="1"/>
    </xf>
    <xf numFmtId="0" fontId="20" fillId="4" borderId="15" xfId="0" applyFont="1" applyFill="1" applyBorder="1"/>
    <xf numFmtId="0" fontId="16" fillId="7" borderId="42" xfId="0" applyFont="1" applyFill="1" applyBorder="1"/>
    <xf numFmtId="0" fontId="0" fillId="7" borderId="6" xfId="0" applyFill="1" applyBorder="1"/>
    <xf numFmtId="0" fontId="21" fillId="0" borderId="12" xfId="0" applyFont="1" applyBorder="1"/>
    <xf numFmtId="0" fontId="16" fillId="7" borderId="24" xfId="0" applyFont="1" applyFill="1" applyBorder="1"/>
    <xf numFmtId="0" fontId="0" fillId="7" borderId="3" xfId="0" applyFill="1" applyBorder="1"/>
    <xf numFmtId="0" fontId="9" fillId="7" borderId="4" xfId="0" applyFont="1" applyFill="1" applyBorder="1" applyAlignment="1">
      <alignment horizontal="right" vertical="center" wrapText="1"/>
    </xf>
    <xf numFmtId="0" fontId="19" fillId="7" borderId="3" xfId="0" applyFont="1" applyFill="1" applyBorder="1" applyAlignment="1">
      <alignment horizontal="right" vertical="center" wrapText="1"/>
    </xf>
    <xf numFmtId="0" fontId="7" fillId="7" borderId="3" xfId="0" applyFont="1" applyFill="1" applyBorder="1"/>
    <xf numFmtId="0" fontId="0" fillId="7" borderId="25" xfId="0" applyFill="1" applyBorder="1"/>
    <xf numFmtId="0" fontId="9" fillId="0" borderId="33" xfId="0" applyFont="1" applyBorder="1" applyAlignment="1">
      <alignment horizontal="right" vertical="center" wrapText="1"/>
    </xf>
    <xf numFmtId="0" fontId="9" fillId="0" borderId="15" xfId="0" applyFont="1" applyBorder="1" applyAlignment="1">
      <alignment horizontal="right" vertical="center"/>
    </xf>
    <xf numFmtId="9" fontId="0" fillId="0" borderId="24" xfId="0" applyNumberFormat="1" applyBorder="1"/>
    <xf numFmtId="9" fontId="0" fillId="0" borderId="25" xfId="0" applyNumberFormat="1" applyBorder="1"/>
    <xf numFmtId="0" fontId="9" fillId="7" borderId="3" xfId="0" applyFont="1" applyFill="1" applyBorder="1" applyAlignment="1">
      <alignment horizontal="right" vertical="center" wrapText="1"/>
    </xf>
    <xf numFmtId="0" fontId="9" fillId="0" borderId="12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right" vertical="center" wrapText="1"/>
    </xf>
    <xf numFmtId="0" fontId="9" fillId="0" borderId="13" xfId="0" applyFont="1" applyBorder="1" applyAlignment="1">
      <alignment horizontal="right" vertical="center"/>
    </xf>
    <xf numFmtId="9" fontId="0" fillId="0" borderId="13" xfId="0" applyNumberFormat="1" applyBorder="1"/>
    <xf numFmtId="0" fontId="9" fillId="0" borderId="43" xfId="0" applyFont="1" applyBorder="1" applyAlignment="1">
      <alignment vertical="center"/>
    </xf>
    <xf numFmtId="0" fontId="9" fillId="0" borderId="15" xfId="0" applyFont="1" applyBorder="1" applyAlignment="1">
      <alignment horizontal="right" vertical="center" wrapText="1"/>
    </xf>
    <xf numFmtId="0" fontId="3" fillId="0" borderId="15" xfId="0" applyFont="1" applyBorder="1"/>
    <xf numFmtId="0" fontId="3" fillId="0" borderId="17" xfId="0" applyFont="1" applyBorder="1"/>
    <xf numFmtId="0" fontId="9" fillId="2" borderId="35" xfId="0" applyFont="1" applyFill="1" applyBorder="1" applyAlignment="1">
      <alignment vertical="center"/>
    </xf>
    <xf numFmtId="3" fontId="1" fillId="0" borderId="44" xfId="0" applyNumberFormat="1" applyFont="1" applyBorder="1"/>
    <xf numFmtId="0" fontId="9" fillId="0" borderId="15" xfId="0" applyFont="1" applyBorder="1"/>
    <xf numFmtId="0" fontId="3" fillId="0" borderId="0" xfId="0" applyFont="1"/>
    <xf numFmtId="0" fontId="18" fillId="0" borderId="5" xfId="0" applyFont="1" applyBorder="1"/>
    <xf numFmtId="3" fontId="0" fillId="0" borderId="25" xfId="0" applyNumberFormat="1" applyBorder="1"/>
    <xf numFmtId="0" fontId="10" fillId="0" borderId="0" xfId="0" applyFont="1" applyAlignment="1">
      <alignment horizontal="left"/>
    </xf>
    <xf numFmtId="0" fontId="28" fillId="0" borderId="0" xfId="0" applyFont="1"/>
    <xf numFmtId="0" fontId="3" fillId="9" borderId="15" xfId="0" applyFont="1" applyFill="1" applyBorder="1"/>
    <xf numFmtId="0" fontId="1" fillId="9" borderId="0" xfId="0" applyFont="1" applyFill="1"/>
    <xf numFmtId="3" fontId="1" fillId="9" borderId="0" xfId="0" applyNumberFormat="1" applyFont="1" applyFill="1"/>
    <xf numFmtId="0" fontId="0" fillId="9" borderId="0" xfId="0" applyFill="1"/>
    <xf numFmtId="0" fontId="18" fillId="9" borderId="0" xfId="0" applyFont="1" applyFill="1"/>
    <xf numFmtId="3" fontId="0" fillId="9" borderId="0" xfId="0" applyNumberFormat="1" applyFill="1"/>
    <xf numFmtId="1" fontId="1" fillId="0" borderId="0" xfId="0" applyNumberFormat="1" applyFont="1"/>
    <xf numFmtId="0" fontId="0" fillId="0" borderId="45" xfId="0" applyBorder="1"/>
    <xf numFmtId="0" fontId="0" fillId="2" borderId="47" xfId="0" applyFill="1" applyBorder="1"/>
    <xf numFmtId="0" fontId="0" fillId="2" borderId="48" xfId="0" applyFill="1" applyBorder="1"/>
    <xf numFmtId="0" fontId="9" fillId="2" borderId="48" xfId="0" applyFont="1" applyFill="1" applyBorder="1" applyAlignment="1">
      <alignment horizontal="right" indent="1"/>
    </xf>
    <xf numFmtId="0" fontId="9" fillId="2" borderId="48" xfId="0" applyFont="1" applyFill="1" applyBorder="1"/>
    <xf numFmtId="0" fontId="9" fillId="2" borderId="49" xfId="0" applyFont="1" applyFill="1" applyBorder="1"/>
    <xf numFmtId="0" fontId="0" fillId="0" borderId="54" xfId="0" applyBorder="1"/>
    <xf numFmtId="3" fontId="5" fillId="0" borderId="0" xfId="0" applyNumberFormat="1" applyFont="1" applyAlignment="1">
      <alignment horizontal="right"/>
    </xf>
    <xf numFmtId="0" fontId="0" fillId="0" borderId="45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56" xfId="0" applyBorder="1"/>
    <xf numFmtId="0" fontId="0" fillId="0" borderId="57" xfId="0" applyBorder="1"/>
    <xf numFmtId="0" fontId="0" fillId="0" borderId="58" xfId="0" applyBorder="1"/>
    <xf numFmtId="0" fontId="0" fillId="0" borderId="57" xfId="0" applyBorder="1" applyAlignment="1">
      <alignment horizontal="center"/>
    </xf>
    <xf numFmtId="0" fontId="29" fillId="0" borderId="0" xfId="0" applyFont="1"/>
    <xf numFmtId="0" fontId="0" fillId="0" borderId="0" xfId="0" applyAlignment="1">
      <alignment horizontal="left"/>
    </xf>
    <xf numFmtId="0" fontId="32" fillId="0" borderId="0" xfId="0" applyFont="1"/>
    <xf numFmtId="0" fontId="17" fillId="3" borderId="0" xfId="0" applyFont="1" applyFill="1" applyProtection="1"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3" borderId="0" xfId="0" applyFill="1" applyProtection="1">
      <protection locked="0"/>
    </xf>
    <xf numFmtId="0" fontId="6" fillId="0" borderId="0" xfId="0" applyFont="1" applyAlignment="1">
      <alignment horizontal="right"/>
    </xf>
    <xf numFmtId="0" fontId="0" fillId="3" borderId="5" xfId="0" applyFill="1" applyBorder="1" applyProtection="1">
      <protection locked="0"/>
    </xf>
    <xf numFmtId="0" fontId="0" fillId="3" borderId="3" xfId="0" applyFill="1" applyBorder="1" applyProtection="1">
      <protection locked="0"/>
    </xf>
    <xf numFmtId="164" fontId="0" fillId="3" borderId="0" xfId="0" applyNumberFormat="1" applyFill="1" applyProtection="1">
      <protection locked="0"/>
    </xf>
    <xf numFmtId="0" fontId="0" fillId="3" borderId="6" xfId="0" applyFill="1" applyBorder="1" applyProtection="1">
      <protection locked="0"/>
    </xf>
    <xf numFmtId="9" fontId="0" fillId="3" borderId="0" xfId="0" applyNumberFormat="1" applyFill="1" applyProtection="1">
      <protection locked="0"/>
    </xf>
    <xf numFmtId="0" fontId="4" fillId="3" borderId="0" xfId="0" applyFont="1" applyFill="1" applyProtection="1">
      <protection locked="0"/>
    </xf>
    <xf numFmtId="0" fontId="0" fillId="3" borderId="0" xfId="0" applyFill="1" applyAlignment="1" applyProtection="1">
      <alignment horizontal="right"/>
      <protection locked="0"/>
    </xf>
    <xf numFmtId="0" fontId="0" fillId="3" borderId="15" xfId="0" applyFill="1" applyBorder="1" applyProtection="1">
      <protection locked="0"/>
    </xf>
    <xf numFmtId="0" fontId="9" fillId="2" borderId="59" xfId="0" applyFont="1" applyFill="1" applyBorder="1" applyAlignment="1">
      <alignment horizontal="right" vertical="center"/>
    </xf>
    <xf numFmtId="0" fontId="9" fillId="2" borderId="59" xfId="0" applyFont="1" applyFill="1" applyBorder="1" applyAlignment="1">
      <alignment vertical="center"/>
    </xf>
    <xf numFmtId="0" fontId="18" fillId="0" borderId="1" xfId="0" applyFont="1" applyBorder="1"/>
    <xf numFmtId="0" fontId="0" fillId="2" borderId="15" xfId="0" applyFill="1" applyBorder="1"/>
    <xf numFmtId="0" fontId="1" fillId="2" borderId="0" xfId="0" applyFont="1" applyFill="1" applyAlignment="1">
      <alignment horizontal="right" indent="1"/>
    </xf>
    <xf numFmtId="0" fontId="1" fillId="2" borderId="0" xfId="0" applyFont="1" applyFill="1" applyAlignment="1">
      <alignment vertical="center"/>
    </xf>
    <xf numFmtId="0" fontId="1" fillId="2" borderId="16" xfId="0" applyFont="1" applyFill="1" applyBorder="1" applyAlignment="1">
      <alignment vertical="center"/>
    </xf>
    <xf numFmtId="0" fontId="1" fillId="0" borderId="0" xfId="0" applyFont="1" applyAlignment="1">
      <alignment horizontal="right" indent="1"/>
    </xf>
    <xf numFmtId="3" fontId="1" fillId="0" borderId="1" xfId="0" applyNumberFormat="1" applyFont="1" applyBorder="1" applyAlignment="1">
      <alignment horizontal="right" indent="1"/>
    </xf>
    <xf numFmtId="3" fontId="1" fillId="0" borderId="1" xfId="0" applyNumberFormat="1" applyFont="1" applyBorder="1"/>
    <xf numFmtId="3" fontId="1" fillId="0" borderId="26" xfId="0" applyNumberFormat="1" applyFont="1" applyBorder="1"/>
    <xf numFmtId="3" fontId="1" fillId="0" borderId="0" xfId="0" applyNumberFormat="1" applyFont="1" applyAlignment="1">
      <alignment horizontal="right" indent="1"/>
    </xf>
    <xf numFmtId="0" fontId="0" fillId="0" borderId="33" xfId="0" applyBorder="1"/>
    <xf numFmtId="0" fontId="0" fillId="0" borderId="1" xfId="0" applyBorder="1"/>
    <xf numFmtId="3" fontId="0" fillId="0" borderId="1" xfId="0" applyNumberFormat="1" applyBorder="1"/>
    <xf numFmtId="3" fontId="0" fillId="0" borderId="26" xfId="0" applyNumberFormat="1" applyBorder="1"/>
    <xf numFmtId="0" fontId="0" fillId="0" borderId="12" xfId="0" applyBorder="1"/>
    <xf numFmtId="3" fontId="18" fillId="0" borderId="0" xfId="0" applyNumberFormat="1" applyFont="1"/>
    <xf numFmtId="0" fontId="18" fillId="0" borderId="16" xfId="0" applyFont="1" applyBorder="1"/>
    <xf numFmtId="0" fontId="1" fillId="0" borderId="56" xfId="0" applyFont="1" applyBorder="1"/>
    <xf numFmtId="0" fontId="18" fillId="0" borderId="57" xfId="0" applyFont="1" applyBorder="1"/>
    <xf numFmtId="0" fontId="1" fillId="0" borderId="57" xfId="0" applyFont="1" applyBorder="1"/>
    <xf numFmtId="0" fontId="1" fillId="0" borderId="12" xfId="0" applyFont="1" applyBorder="1"/>
    <xf numFmtId="0" fontId="1" fillId="0" borderId="13" xfId="0" applyFont="1" applyBorder="1"/>
    <xf numFmtId="3" fontId="1" fillId="0" borderId="13" xfId="0" applyNumberFormat="1" applyFont="1" applyBorder="1"/>
    <xf numFmtId="3" fontId="1" fillId="0" borderId="14" xfId="0" applyNumberFormat="1" applyFont="1" applyBorder="1"/>
    <xf numFmtId="0" fontId="23" fillId="0" borderId="15" xfId="0" applyFont="1" applyBorder="1"/>
    <xf numFmtId="0" fontId="0" fillId="2" borderId="17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9" fillId="2" borderId="5" xfId="0" applyFont="1" applyFill="1" applyBorder="1" applyAlignment="1">
      <alignment horizontal="right" vertical="center"/>
    </xf>
    <xf numFmtId="0" fontId="9" fillId="2" borderId="5" xfId="0" applyFont="1" applyFill="1" applyBorder="1" applyAlignment="1">
      <alignment vertical="center"/>
    </xf>
    <xf numFmtId="0" fontId="9" fillId="2" borderId="18" xfId="0" applyFont="1" applyFill="1" applyBorder="1" applyAlignment="1">
      <alignment vertical="center"/>
    </xf>
    <xf numFmtId="0" fontId="34" fillId="0" borderId="0" xfId="0" applyFont="1" applyAlignment="1">
      <alignment vertical="center"/>
    </xf>
    <xf numFmtId="0" fontId="34" fillId="0" borderId="5" xfId="0" applyFont="1" applyBorder="1" applyAlignment="1">
      <alignment vertical="center"/>
    </xf>
    <xf numFmtId="0" fontId="0" fillId="0" borderId="14" xfId="0" applyBorder="1"/>
    <xf numFmtId="0" fontId="35" fillId="0" borderId="0" xfId="0" applyFont="1"/>
    <xf numFmtId="0" fontId="2" fillId="2" borderId="60" xfId="0" applyFont="1" applyFill="1" applyBorder="1" applyAlignment="1">
      <alignment horizontal="center" vertical="center" wrapText="1"/>
    </xf>
    <xf numFmtId="0" fontId="2" fillId="2" borderId="61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51" xfId="0" applyFont="1" applyFill="1" applyBorder="1" applyAlignment="1">
      <alignment horizontal="center"/>
    </xf>
    <xf numFmtId="0" fontId="2" fillId="2" borderId="52" xfId="0" applyFont="1" applyFill="1" applyBorder="1" applyAlignment="1">
      <alignment horizontal="center"/>
    </xf>
    <xf numFmtId="0" fontId="2" fillId="2" borderId="53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 wrapText="1"/>
    </xf>
    <xf numFmtId="0" fontId="2" fillId="2" borderId="20" xfId="0" applyFont="1" applyFill="1" applyBorder="1" applyAlignment="1">
      <alignment horizontal="center" wrapText="1"/>
    </xf>
    <xf numFmtId="0" fontId="2" fillId="2" borderId="21" xfId="0" applyFont="1" applyFill="1" applyBorder="1" applyAlignment="1">
      <alignment horizontal="center" wrapText="1"/>
    </xf>
    <xf numFmtId="0" fontId="2" fillId="2" borderId="19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wrapText="1"/>
    </xf>
    <xf numFmtId="0" fontId="2" fillId="3" borderId="20" xfId="0" applyFont="1" applyFill="1" applyBorder="1" applyAlignment="1">
      <alignment horizontal="center" wrapText="1"/>
    </xf>
    <xf numFmtId="0" fontId="2" fillId="3" borderId="21" xfId="0" applyFont="1" applyFill="1" applyBorder="1" applyAlignment="1">
      <alignment horizontal="center" wrapText="1"/>
    </xf>
    <xf numFmtId="0" fontId="1" fillId="10" borderId="50" xfId="0" applyFont="1" applyFill="1" applyBorder="1" applyAlignment="1">
      <alignment horizontal="center" vertical="center" wrapText="1"/>
    </xf>
    <xf numFmtId="0" fontId="1" fillId="10" borderId="46" xfId="0" applyFont="1" applyFill="1" applyBorder="1" applyAlignment="1">
      <alignment horizontal="center" vertical="center" wrapText="1"/>
    </xf>
    <xf numFmtId="0" fontId="1" fillId="10" borderId="45" xfId="0" applyFont="1" applyFill="1" applyBorder="1" applyAlignment="1">
      <alignment horizontal="center" vertical="center" wrapText="1"/>
    </xf>
    <xf numFmtId="0" fontId="20" fillId="4" borderId="3" xfId="0" applyFont="1" applyFill="1" applyBorder="1" applyAlignment="1">
      <alignment horizontal="center" vertical="center"/>
    </xf>
    <xf numFmtId="0" fontId="20" fillId="4" borderId="0" xfId="0" applyFont="1" applyFill="1" applyAlignment="1">
      <alignment horizontal="center" vertical="center"/>
    </xf>
    <xf numFmtId="0" fontId="20" fillId="4" borderId="16" xfId="0" applyFont="1" applyFill="1" applyBorder="1" applyAlignment="1">
      <alignment horizontal="center" vertical="center"/>
    </xf>
    <xf numFmtId="0" fontId="9" fillId="8" borderId="3" xfId="0" applyFont="1" applyFill="1" applyBorder="1" applyAlignment="1">
      <alignment horizontal="center" vertical="center"/>
    </xf>
    <xf numFmtId="0" fontId="9" fillId="8" borderId="6" xfId="0" applyFont="1" applyFill="1" applyBorder="1" applyAlignment="1">
      <alignment horizontal="center" vertical="center"/>
    </xf>
    <xf numFmtId="0" fontId="9" fillId="8" borderId="0" xfId="0" applyFont="1" applyFill="1" applyAlignment="1">
      <alignment horizontal="center" vertical="center"/>
    </xf>
    <xf numFmtId="0" fontId="20" fillId="4" borderId="12" xfId="0" applyFont="1" applyFill="1" applyBorder="1" applyAlignment="1">
      <alignment horizontal="center" vertical="center"/>
    </xf>
    <xf numFmtId="0" fontId="20" fillId="4" borderId="13" xfId="0" applyFont="1" applyFill="1" applyBorder="1" applyAlignment="1">
      <alignment horizontal="center" vertical="center"/>
    </xf>
    <xf numFmtId="0" fontId="20" fillId="4" borderId="14" xfId="0" applyFont="1" applyFill="1" applyBorder="1" applyAlignment="1">
      <alignment horizontal="center" vertical="center"/>
    </xf>
    <xf numFmtId="0" fontId="9" fillId="8" borderId="15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</cellXfs>
  <cellStyles count="1">
    <cellStyle name="Normal" xfId="0" builtinId="0"/>
  </cellStyles>
  <dxfs count="36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fgColor theme="5" tint="0.39994506668294322"/>
          <bgColor rgb="FFFF0000"/>
        </patternFill>
      </fill>
    </dxf>
    <dxf>
      <fill>
        <patternFill>
          <bgColor rgb="FF92D050"/>
        </patternFill>
      </fill>
    </dxf>
  </dxfs>
  <tableStyles count="1" defaultTableStyle="TableStyleMedium2" defaultPivotStyle="PivotStyleLight16">
    <tableStyle name="Invisible" pivot="0" table="0" count="0" xr9:uid="{44A3B73C-0E14-48A5-9778-C90C4D4A451A}"/>
  </tableStyles>
  <colors>
    <mruColors>
      <color rgb="FFFFFF99"/>
      <color rgb="FFF4FAAC"/>
      <color rgb="FFF7FECE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399F8C-76C7-43CA-AA42-23A66DC07383}">
  <sheetPr codeName="Ark5">
    <tabColor rgb="FF92D050"/>
  </sheetPr>
  <dimension ref="B1:F18"/>
  <sheetViews>
    <sheetView showGridLines="0" tabSelected="1" workbookViewId="0">
      <selection activeCell="C2" sqref="C2"/>
    </sheetView>
  </sheetViews>
  <sheetFormatPr defaultRowHeight="15" x14ac:dyDescent="0.25"/>
  <cols>
    <col min="2" max="2" width="12.7109375" customWidth="1"/>
    <col min="3" max="3" width="41.28515625" customWidth="1"/>
    <col min="4" max="4" width="25.85546875" customWidth="1"/>
  </cols>
  <sheetData>
    <row r="1" spans="2:6" ht="23.25" x14ac:dyDescent="0.35">
      <c r="B1" s="73" t="s">
        <v>0</v>
      </c>
    </row>
    <row r="2" spans="2:6" x14ac:dyDescent="0.25">
      <c r="B2" s="8" t="s">
        <v>1</v>
      </c>
      <c r="C2" s="8"/>
    </row>
    <row r="4" spans="2:6" s="74" customFormat="1" ht="26.25" x14ac:dyDescent="0.4">
      <c r="C4" s="1" t="s">
        <v>2</v>
      </c>
      <c r="D4" s="245" t="s">
        <v>105</v>
      </c>
      <c r="E4" s="75"/>
      <c r="F4" s="75"/>
    </row>
    <row r="5" spans="2:6" x14ac:dyDescent="0.25">
      <c r="C5" s="5"/>
    </row>
    <row r="6" spans="2:6" x14ac:dyDescent="0.25">
      <c r="C6" s="1" t="s">
        <v>3</v>
      </c>
      <c r="D6" s="246"/>
      <c r="E6" s="77"/>
    </row>
    <row r="7" spans="2:6" x14ac:dyDescent="0.25">
      <c r="B7" s="1"/>
      <c r="C7" s="1" t="s">
        <v>4</v>
      </c>
      <c r="D7" s="246"/>
    </row>
    <row r="8" spans="2:6" x14ac:dyDescent="0.25">
      <c r="B8" s="1"/>
      <c r="C8" s="1"/>
      <c r="D8" s="243"/>
    </row>
    <row r="9" spans="2:6" x14ac:dyDescent="0.25">
      <c r="B9" s="1"/>
      <c r="C9" s="1"/>
      <c r="D9" s="243"/>
    </row>
    <row r="10" spans="2:6" x14ac:dyDescent="0.25">
      <c r="C10" s="242" t="s">
        <v>104</v>
      </c>
    </row>
    <row r="11" spans="2:6" x14ac:dyDescent="0.25">
      <c r="C11" s="1"/>
      <c r="D11" s="247"/>
    </row>
    <row r="12" spans="2:6" x14ac:dyDescent="0.25">
      <c r="D12" s="247"/>
      <c r="E12" s="244" t="str" cm="1">
        <f t="array" ref="E12">IF(ISBLANK(D12)," ",_xlfn.IFS(D12=D11,"Du har allerede valgt denne afdeling",D12&lt;&gt;D11," "))</f>
        <v xml:space="preserve"> </v>
      </c>
    </row>
    <row r="13" spans="2:6" x14ac:dyDescent="0.25">
      <c r="D13" s="247"/>
      <c r="E13" s="244" t="str" cm="1">
        <f t="array" ref="E13">IF(ISBLANK(D13)," ",_xlfn.IFS(D13=D12,"Du har allerede valgt denne afdeling",D13=D11,"Du har allerede valgt denne afdeling",D13&lt;&gt;D11," "))</f>
        <v xml:space="preserve"> </v>
      </c>
    </row>
    <row r="14" spans="2:6" x14ac:dyDescent="0.25">
      <c r="D14" s="247"/>
      <c r="E14" s="244" t="str" cm="1">
        <f t="array" ref="E14">IF(ISBLANK(D14)," ",_xlfn.IFS(D14=D13,"Du har allerede valgt denne afdeling",D14=D12,"Du har allerede valgt denne afdeling",D14=D11,"Du har allerede valgt denne afdeling",D14&lt;&gt;D12," "))</f>
        <v xml:space="preserve"> </v>
      </c>
    </row>
    <row r="15" spans="2:6" x14ac:dyDescent="0.25">
      <c r="D15" s="247"/>
      <c r="E15" s="244" t="str" cm="1">
        <f t="array" ref="E15">IF(ISBLANK(D15)," ",_xlfn.IFS(D15=D14,"Du har allerede valgt denne afdeling",D15=D13,"Du har allerede valgt denne afdeling",D15=D12,"Du har allerede valgt denne afdeling",D15=D11,"Du har allerede valgt denne afdeling",D15&lt;&gt;D13," "))</f>
        <v xml:space="preserve"> </v>
      </c>
    </row>
    <row r="16" spans="2:6" x14ac:dyDescent="0.25">
      <c r="D16" s="247"/>
      <c r="E16" s="244" t="str" cm="1">
        <f t="array" ref="E16">IF(ISBLANK(D16)," ",_xlfn.IFS(D16=D15,"Du har allerede valgt denne afdeling",D16=D14,"Du har allerede valgt denne afdeling",D16=D13,"Du har allerede valgt denne afdeling",D16=D12,"Du har allerede valgt denne afdeling",D16=D11,"Du har allerede valgt denne afdeling",D16&lt;&gt;D14," "))</f>
        <v xml:space="preserve"> </v>
      </c>
    </row>
    <row r="18" spans="3:3" x14ac:dyDescent="0.25">
      <c r="C18" s="1"/>
    </row>
  </sheetData>
  <sheetProtection algorithmName="SHA-512" hashValue="B9f229SQkQCH7g4BfSSNPFOHANxOaie7ENKHAF2PUir3q5H1jXqSDPcHtL98jMt+P5qYfb2UtmYrJfg9ol4cwQ==" saltValue="QEI/NRQpIEQwU7iidwDDTA==" spinCount="100000" sheet="1" objects="1" scenarios="1"/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Du bedes vælge fra valglisten" xr:uid="{EDA35DE1-0F27-46E5-AF2B-A7EE38EF0147}">
          <x14:formula1>
            <xm:f>'valglister og satser'!$B$9:$B$25</xm:f>
          </x14:formula1>
          <xm:sqref>D11:D16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1BB1C-F820-4AC1-B702-A6E701992C56}">
  <sheetPr codeName="Ark1"/>
  <dimension ref="A1:T194"/>
  <sheetViews>
    <sheetView showGridLines="0" zoomScaleNormal="100" workbookViewId="0">
      <selection activeCell="I11" sqref="I11"/>
    </sheetView>
  </sheetViews>
  <sheetFormatPr defaultRowHeight="15" x14ac:dyDescent="0.25"/>
  <cols>
    <col min="1" max="2" width="8.7109375" style="5"/>
    <col min="4" max="5" width="3.7109375" customWidth="1"/>
    <col min="6" max="6" width="67.140625" customWidth="1"/>
    <col min="7" max="12" width="15.7109375" customWidth="1"/>
    <col min="13" max="15" width="12.42578125" customWidth="1"/>
    <col min="19" max="20" width="0" hidden="1" customWidth="1"/>
  </cols>
  <sheetData>
    <row r="1" spans="1:12" ht="23.25" x14ac:dyDescent="0.35">
      <c r="C1" s="73" t="s">
        <v>0</v>
      </c>
    </row>
    <row r="2" spans="1:12" ht="33.75" x14ac:dyDescent="0.5">
      <c r="C2" s="72" t="str">
        <f>Stamdata!$D$4</f>
        <v>Understøttelse af analyser</v>
      </c>
    </row>
    <row r="3" spans="1:12" x14ac:dyDescent="0.25">
      <c r="C3" s="219" t="s">
        <v>7</v>
      </c>
    </row>
    <row r="4" spans="1:12" x14ac:dyDescent="0.25">
      <c r="C4" s="32"/>
    </row>
    <row r="5" spans="1:12" ht="26.25" x14ac:dyDescent="0.4">
      <c r="A5" s="150"/>
      <c r="C5" s="2" t="s">
        <v>8</v>
      </c>
      <c r="J5" s="32"/>
    </row>
    <row r="6" spans="1:12" s="4" customFormat="1" x14ac:dyDescent="0.25">
      <c r="A6" s="148"/>
      <c r="B6" s="148"/>
      <c r="D6" s="1" t="s">
        <v>9</v>
      </c>
    </row>
    <row r="7" spans="1:12" s="4" customFormat="1" x14ac:dyDescent="0.25">
      <c r="A7" s="148"/>
      <c r="B7" s="148"/>
    </row>
    <row r="8" spans="1:12" s="4" customFormat="1" x14ac:dyDescent="0.25">
      <c r="A8" s="148"/>
      <c r="B8" s="148"/>
      <c r="D8" s="292" t="s">
        <v>152</v>
      </c>
    </row>
    <row r="9" spans="1:12" ht="15.75" thickBot="1" x14ac:dyDescent="0.3"/>
    <row r="10" spans="1:12" ht="30" customHeight="1" x14ac:dyDescent="0.4">
      <c r="D10" s="300" t="s">
        <v>10</v>
      </c>
      <c r="E10" s="301"/>
      <c r="F10" s="301"/>
      <c r="G10" s="301"/>
      <c r="H10" s="301"/>
      <c r="I10" s="301"/>
      <c r="J10" s="301"/>
      <c r="K10" s="302"/>
      <c r="L10" s="312" t="s">
        <v>11</v>
      </c>
    </row>
    <row r="11" spans="1:12" ht="22.5" customHeight="1" x14ac:dyDescent="0.25">
      <c r="D11" s="229"/>
      <c r="E11" s="230"/>
      <c r="F11" s="230"/>
      <c r="G11" s="231" t="s">
        <v>12</v>
      </c>
      <c r="H11" s="232">
        <f>'Projektomk indtast'!$N$10</f>
        <v>0</v>
      </c>
      <c r="I11" s="232">
        <f>'Projektomk indtast'!$V$10</f>
        <v>1</v>
      </c>
      <c r="J11" s="232">
        <f>'Projektomk indtast'!$AD$10</f>
        <v>2</v>
      </c>
      <c r="K11" s="233">
        <f>'Projektomk indtast'!$AL$10</f>
        <v>3</v>
      </c>
      <c r="L11" s="313"/>
    </row>
    <row r="12" spans="1:12" ht="15.75" x14ac:dyDescent="0.25">
      <c r="D12" s="33"/>
      <c r="G12" s="34"/>
      <c r="H12" s="35"/>
      <c r="I12" s="35"/>
      <c r="J12" s="35"/>
      <c r="K12" s="35"/>
      <c r="L12" s="228"/>
    </row>
    <row r="13" spans="1:12" ht="15.75" x14ac:dyDescent="0.25">
      <c r="D13" s="36" t="s">
        <v>13</v>
      </c>
      <c r="E13" s="1"/>
      <c r="F13" s="1"/>
      <c r="G13" s="37">
        <f>H13+I13+J13+K13</f>
        <v>0</v>
      </c>
      <c r="H13" s="37">
        <f>'Projektomk indtast'!$T$13</f>
        <v>0</v>
      </c>
      <c r="I13" s="37">
        <f>'Projektomk indtast'!$AB$13</f>
        <v>0</v>
      </c>
      <c r="J13" s="37">
        <f>'Projektomk indtast'!$AJ$13</f>
        <v>0</v>
      </c>
      <c r="K13" s="37">
        <f>'Projektomk indtast'!$AR$13</f>
        <v>0</v>
      </c>
      <c r="L13" s="228"/>
    </row>
    <row r="14" spans="1:12" ht="15.75" x14ac:dyDescent="0.25">
      <c r="D14" s="151"/>
      <c r="E14" s="152"/>
      <c r="F14" s="152"/>
      <c r="G14" s="153"/>
      <c r="H14" s="154"/>
      <c r="I14" s="154"/>
      <c r="J14" s="154"/>
      <c r="K14" s="154"/>
      <c r="L14" s="234"/>
    </row>
    <row r="15" spans="1:12" ht="15.75" x14ac:dyDescent="0.25">
      <c r="D15" s="36" t="s">
        <v>14</v>
      </c>
      <c r="E15" s="1"/>
      <c r="F15" s="1"/>
      <c r="G15" s="34"/>
      <c r="H15" s="35"/>
      <c r="I15" s="35"/>
      <c r="J15" s="35"/>
      <c r="K15" s="35"/>
      <c r="L15" s="228"/>
    </row>
    <row r="16" spans="1:12" ht="15.75" x14ac:dyDescent="0.25">
      <c r="D16" s="36"/>
      <c r="E16" s="1" t="str">
        <f>'Projektomk indtast'!$D$15</f>
        <v>Projektledelse</v>
      </c>
      <c r="F16" s="1"/>
      <c r="G16" s="37">
        <f>SUM(G17)</f>
        <v>0</v>
      </c>
      <c r="H16" s="37">
        <f t="shared" ref="H16:K16" si="0">SUM(H17)</f>
        <v>0</v>
      </c>
      <c r="I16" s="37">
        <f t="shared" si="0"/>
        <v>0</v>
      </c>
      <c r="J16" s="37">
        <f>SUM(J17)</f>
        <v>0</v>
      </c>
      <c r="K16" s="37">
        <f t="shared" si="0"/>
        <v>0</v>
      </c>
      <c r="L16" s="228"/>
    </row>
    <row r="17" spans="4:12" ht="18.600000000000001" customHeight="1" x14ac:dyDescent="0.25">
      <c r="D17" s="33"/>
      <c r="F17" t="str">
        <f>'Projektomk indtast'!$D$15</f>
        <v>Projektledelse</v>
      </c>
      <c r="G17" s="40">
        <f>H17+I17+J17+K17</f>
        <v>0</v>
      </c>
      <c r="H17" s="23">
        <f>'Projektomk indtast'!$T$21</f>
        <v>0</v>
      </c>
      <c r="I17" s="23">
        <f>'Projektomk indtast'!$AB$21</f>
        <v>0</v>
      </c>
      <c r="J17" s="23">
        <f>'Projektomk indtast'!$AJ$21</f>
        <v>0</v>
      </c>
      <c r="K17" s="23">
        <f>'Projektomk indtast'!$AR$21</f>
        <v>0</v>
      </c>
      <c r="L17" s="236" t="str">
        <f>'Projektomk indtast'!I21</f>
        <v>lav</v>
      </c>
    </row>
    <row r="18" spans="4:12" ht="18.600000000000001" customHeight="1" x14ac:dyDescent="0.25">
      <c r="D18" s="33"/>
      <c r="G18" s="40"/>
      <c r="H18" s="23"/>
      <c r="I18" s="23"/>
      <c r="J18" s="23"/>
      <c r="K18" s="23"/>
      <c r="L18" s="228"/>
    </row>
    <row r="19" spans="4:12" ht="18.600000000000001" customHeight="1" x14ac:dyDescent="0.25">
      <c r="D19" s="33"/>
      <c r="E19" s="1" t="str">
        <f>'Projektomk indtast'!$D$23</f>
        <v>IT forandring - Systemforvaltning</v>
      </c>
      <c r="G19" s="37">
        <f>SUM(G20:G25)</f>
        <v>0</v>
      </c>
      <c r="H19" s="37">
        <f t="shared" ref="H19:I19" si="1">SUM(H20:H25)</f>
        <v>0</v>
      </c>
      <c r="I19" s="37">
        <f t="shared" si="1"/>
        <v>0</v>
      </c>
      <c r="J19" s="37">
        <f t="shared" ref="J19:K19" si="2">SUM(J20:J25)</f>
        <v>0</v>
      </c>
      <c r="K19" s="37">
        <f t="shared" si="2"/>
        <v>0</v>
      </c>
      <c r="L19" s="228"/>
    </row>
    <row r="20" spans="4:12" ht="18.600000000000001" customHeight="1" x14ac:dyDescent="0.25">
      <c r="D20" s="33"/>
      <c r="F20" t="str">
        <f>'Projektomk indtast'!$D$24</f>
        <v>Anskaffelse</v>
      </c>
      <c r="G20" s="40">
        <f t="shared" ref="G20:G25" si="3">H20+I20+J20+K20</f>
        <v>0</v>
      </c>
      <c r="H20" s="23">
        <f>'Projektomk indtast'!$T$29</f>
        <v>0</v>
      </c>
      <c r="I20" s="23">
        <f>'Projektomk indtast'!$AB$29</f>
        <v>0</v>
      </c>
      <c r="J20" s="23">
        <f>'Projektomk indtast'!$AJ$29</f>
        <v>0</v>
      </c>
      <c r="K20" s="23">
        <f>'Projektomk indtast'!$AR$29</f>
        <v>0</v>
      </c>
      <c r="L20" s="236" t="str">
        <f>'Projektomk indtast'!I29</f>
        <v>høj</v>
      </c>
    </row>
    <row r="21" spans="4:12" ht="18.600000000000001" customHeight="1" x14ac:dyDescent="0.25">
      <c r="D21" s="33"/>
      <c r="F21" t="str">
        <f>'Projektomk indtast'!$D$31</f>
        <v>Udvikling af software</v>
      </c>
      <c r="G21" s="40">
        <f t="shared" si="3"/>
        <v>0</v>
      </c>
      <c r="H21" s="23">
        <f>'Projektomk indtast'!$T$36</f>
        <v>0</v>
      </c>
      <c r="I21" s="23">
        <f>'Projektomk indtast'!$AB$36</f>
        <v>0</v>
      </c>
      <c r="J21" s="23">
        <f>'Projektomk indtast'!$AJ$36</f>
        <v>0</v>
      </c>
      <c r="K21" s="23">
        <f>'Projektomk indtast'!$AR$36</f>
        <v>0</v>
      </c>
      <c r="L21" s="236" t="str">
        <f>'Projektomk indtast'!I36</f>
        <v>mellem</v>
      </c>
    </row>
    <row r="22" spans="4:12" ht="18.600000000000001" customHeight="1" x14ac:dyDescent="0.25">
      <c r="D22" s="33"/>
      <c r="F22" t="str">
        <f>'Projektomk indtast'!$D$38</f>
        <v>Integrationer</v>
      </c>
      <c r="G22" s="40">
        <f t="shared" si="3"/>
        <v>0</v>
      </c>
      <c r="H22" s="23">
        <f>'Projektomk indtast'!$T$43</f>
        <v>0</v>
      </c>
      <c r="I22" s="23">
        <f>'Projektomk indtast'!$AB$43</f>
        <v>0</v>
      </c>
      <c r="J22" s="23">
        <f>'Projektomk indtast'!$AJ$43</f>
        <v>0</v>
      </c>
      <c r="K22" s="23">
        <f>'Projektomk indtast'!$AR$43</f>
        <v>0</v>
      </c>
      <c r="L22" s="236" t="str">
        <f>'Projektomk indtast'!I43</f>
        <v>mellem</v>
      </c>
    </row>
    <row r="23" spans="4:12" ht="18.600000000000001" customHeight="1" x14ac:dyDescent="0.25">
      <c r="D23" s="33"/>
      <c r="F23" t="str">
        <f>'Projektomk indtast'!$D$45</f>
        <v>Datamigrering</v>
      </c>
      <c r="G23" s="40">
        <f t="shared" si="3"/>
        <v>0</v>
      </c>
      <c r="H23" s="23">
        <f>'Projektomk indtast'!$T$50</f>
        <v>0</v>
      </c>
      <c r="I23" s="23">
        <f>'Projektomk indtast'!$AB$50</f>
        <v>0</v>
      </c>
      <c r="J23" s="23">
        <f>'Projektomk indtast'!$AJ$50</f>
        <v>0</v>
      </c>
      <c r="K23" s="23">
        <f>'Projektomk indtast'!$AR$50</f>
        <v>0</v>
      </c>
      <c r="L23" s="236" t="str">
        <f>'Projektomk indtast'!I50</f>
        <v>høj</v>
      </c>
    </row>
    <row r="24" spans="4:12" ht="18.600000000000001" customHeight="1" x14ac:dyDescent="0.25">
      <c r="D24" s="33"/>
      <c r="F24" t="str">
        <f>'Projektomk indtast'!$D$52</f>
        <v>Ændringer og tilpasninger</v>
      </c>
      <c r="G24" s="40">
        <f t="shared" si="3"/>
        <v>0</v>
      </c>
      <c r="H24" s="23">
        <f>'Projektomk indtast'!$T$57</f>
        <v>0</v>
      </c>
      <c r="I24" s="23">
        <f>'Projektomk indtast'!$AB$57</f>
        <v>0</v>
      </c>
      <c r="J24" s="23">
        <f>'Projektomk indtast'!$AJ$57</f>
        <v>0</v>
      </c>
      <c r="K24" s="23">
        <f>'Projektomk indtast'!$AR$57</f>
        <v>0</v>
      </c>
      <c r="L24" s="236" t="str">
        <f>'Projektomk indtast'!I57</f>
        <v>lav</v>
      </c>
    </row>
    <row r="25" spans="4:12" ht="18.600000000000001" customHeight="1" x14ac:dyDescent="0.25">
      <c r="D25" s="33"/>
      <c r="F25" t="str">
        <f>'Projektomk indtast'!D59</f>
        <v>Andet</v>
      </c>
      <c r="G25" s="40">
        <f t="shared" si="3"/>
        <v>0</v>
      </c>
      <c r="H25" s="23">
        <f>'Projektomk indtast'!$T$64</f>
        <v>0</v>
      </c>
      <c r="I25" s="23">
        <f>'Projektomk indtast'!$AB$64</f>
        <v>0</v>
      </c>
      <c r="J25" s="23">
        <f>'Projektomk indtast'!$AJ$64</f>
        <v>0</v>
      </c>
      <c r="K25" s="23">
        <f>'Projektomk indtast'!$AR$64</f>
        <v>0</v>
      </c>
      <c r="L25" s="236" t="str">
        <f>'Projektomk indtast'!I64</f>
        <v>Mellem</v>
      </c>
    </row>
    <row r="26" spans="4:12" ht="18.600000000000001" customHeight="1" x14ac:dyDescent="0.25">
      <c r="D26" s="33"/>
      <c r="G26" s="40"/>
      <c r="H26" s="23"/>
      <c r="I26" s="23"/>
      <c r="J26" s="23"/>
      <c r="K26" s="23"/>
      <c r="L26" s="228"/>
    </row>
    <row r="27" spans="4:12" ht="18.600000000000001" customHeight="1" x14ac:dyDescent="0.25">
      <c r="D27" s="33"/>
      <c r="E27" s="1" t="str">
        <f>'Projektomk indtast'!$D$66</f>
        <v>Forretnings forandring - Kapabiliteter, kerneopgave, arbejdsgange</v>
      </c>
      <c r="G27" s="37">
        <f>SUM(G28:G30)</f>
        <v>0</v>
      </c>
      <c r="H27" s="37">
        <f t="shared" ref="H27:I27" si="4">SUM(H28:H30)</f>
        <v>0</v>
      </c>
      <c r="I27" s="37">
        <f t="shared" si="4"/>
        <v>0</v>
      </c>
      <c r="J27" s="37">
        <f t="shared" ref="J27:K27" si="5">SUM(J28:J30)</f>
        <v>0</v>
      </c>
      <c r="K27" s="37">
        <f t="shared" si="5"/>
        <v>0</v>
      </c>
      <c r="L27" s="228"/>
    </row>
    <row r="28" spans="4:12" ht="18.600000000000001" customHeight="1" x14ac:dyDescent="0.25">
      <c r="D28" s="33"/>
      <c r="F28" t="str">
        <f>'Projektomk indtast'!D67</f>
        <v>Workshops og uddannelse</v>
      </c>
      <c r="G28" s="40">
        <f t="shared" ref="G28:G30" si="6">H28+I28+J28+K28</f>
        <v>0</v>
      </c>
      <c r="H28" s="23">
        <f>'Projektomk indtast'!$T$72</f>
        <v>0</v>
      </c>
      <c r="I28" s="23">
        <f>'Projektomk indtast'!$AB$72</f>
        <v>0</v>
      </c>
      <c r="J28" s="23">
        <f>'Projektomk indtast'!$AJ$72</f>
        <v>0</v>
      </c>
      <c r="K28" s="23">
        <f>'Projektomk indtast'!$AR$72</f>
        <v>0</v>
      </c>
      <c r="L28" s="236" t="str">
        <f>'Projektomk indtast'!I72</f>
        <v>mellem</v>
      </c>
    </row>
    <row r="29" spans="4:12" ht="18.600000000000001" customHeight="1" x14ac:dyDescent="0.25">
      <c r="D29" s="33"/>
      <c r="F29" t="str">
        <f>'Projektomk indtast'!D74</f>
        <v>Rejse- og forplejning</v>
      </c>
      <c r="G29" s="40">
        <f t="shared" si="6"/>
        <v>0</v>
      </c>
      <c r="H29" s="23">
        <f>'Projektomk indtast'!$T$79</f>
        <v>0</v>
      </c>
      <c r="I29" s="23">
        <f>'Projektomk indtast'!$AB$79</f>
        <v>0</v>
      </c>
      <c r="J29" s="23">
        <f>'Projektomk indtast'!$AJ$79</f>
        <v>0</v>
      </c>
      <c r="K29" s="23">
        <f>'Projektomk indtast'!$AR$79</f>
        <v>0</v>
      </c>
      <c r="L29" s="236" t="str">
        <f>'Projektomk indtast'!I79</f>
        <v>lav</v>
      </c>
    </row>
    <row r="30" spans="4:12" ht="18.600000000000001" customHeight="1" thickBot="1" x14ac:dyDescent="0.3">
      <c r="D30" s="38"/>
      <c r="E30" s="44"/>
      <c r="F30" s="44" t="str">
        <f>'Projektomk indtast'!D81</f>
        <v>Andet</v>
      </c>
      <c r="G30" s="130">
        <f t="shared" si="6"/>
        <v>0</v>
      </c>
      <c r="H30" s="41">
        <f>'Projektomk indtast'!$T$86</f>
        <v>0</v>
      </c>
      <c r="I30" s="41">
        <f>'Projektomk indtast'!$AB$86</f>
        <v>0</v>
      </c>
      <c r="J30" s="41">
        <f>'Projektomk indtast'!$AJ$86</f>
        <v>0</v>
      </c>
      <c r="K30" s="41">
        <f>'Projektomk indtast'!$AR$86</f>
        <v>0</v>
      </c>
      <c r="L30" s="237" t="str">
        <f>'Projektomk indtast'!I86</f>
        <v>lav</v>
      </c>
    </row>
    <row r="31" spans="4:12" ht="18.600000000000001" customHeight="1" x14ac:dyDescent="0.25"/>
    <row r="34" spans="1:13" s="4" customFormat="1" x14ac:dyDescent="0.25">
      <c r="A34" s="148"/>
      <c r="B34" s="148"/>
    </row>
    <row r="35" spans="1:13" s="4" customFormat="1" x14ac:dyDescent="0.25">
      <c r="A35" s="148"/>
      <c r="B35" s="148"/>
      <c r="D35" s="292" t="s">
        <v>155</v>
      </c>
    </row>
    <row r="36" spans="1:13" ht="15.75" thickBot="1" x14ac:dyDescent="0.3"/>
    <row r="37" spans="1:13" ht="53.1" customHeight="1" x14ac:dyDescent="0.4">
      <c r="D37" s="309" t="s">
        <v>15</v>
      </c>
      <c r="E37" s="310"/>
      <c r="F37" s="310"/>
      <c r="G37" s="310"/>
      <c r="H37" s="310"/>
      <c r="I37" s="310"/>
      <c r="J37" s="310"/>
      <c r="K37" s="311"/>
    </row>
    <row r="38" spans="1:13" s="6" customFormat="1" ht="23.45" customHeight="1" thickBot="1" x14ac:dyDescent="0.3">
      <c r="A38" s="149"/>
      <c r="B38" s="149"/>
      <c r="D38" s="45"/>
      <c r="E38" s="46"/>
      <c r="F38" s="46"/>
      <c r="G38" s="47" t="s">
        <v>12</v>
      </c>
      <c r="H38" s="48">
        <f>'Projektomk indtast'!$N$10</f>
        <v>0</v>
      </c>
      <c r="I38" s="48">
        <f>'Projektomk indtast'!$V$10</f>
        <v>1</v>
      </c>
      <c r="J38" s="48">
        <f>'Projektomk indtast'!$AD$10</f>
        <v>2</v>
      </c>
      <c r="K38" s="49">
        <f>'Projektomk indtast'!$AL$10</f>
        <v>3</v>
      </c>
    </row>
    <row r="39" spans="1:13" x14ac:dyDescent="0.25">
      <c r="D39" s="279" t="s">
        <v>16</v>
      </c>
      <c r="E39" s="280"/>
      <c r="F39" s="279"/>
      <c r="G39" s="281">
        <f>SUM(H39:K39)</f>
        <v>0</v>
      </c>
      <c r="H39" s="281">
        <f>SUBTOTAL(9,H40:H45)</f>
        <v>0</v>
      </c>
      <c r="I39" s="281">
        <f t="shared" ref="I39:J39" si="7">SUBTOTAL(9,I40:I45)</f>
        <v>0</v>
      </c>
      <c r="J39" s="281">
        <f t="shared" si="7"/>
        <v>0</v>
      </c>
      <c r="K39" s="282">
        <f>SUBTOTAL(9,K40:K45)</f>
        <v>0</v>
      </c>
    </row>
    <row r="40" spans="1:13" x14ac:dyDescent="0.25">
      <c r="D40" s="36"/>
      <c r="E40" s="1"/>
      <c r="F40" s="33" t="str">
        <f>TEXT(Stamdata!$D$11,)</f>
        <v/>
      </c>
      <c r="G40" s="23">
        <f t="shared" ref="G40:G45" si="8">SUM(H40:K40)</f>
        <v>0</v>
      </c>
      <c r="H40" s="23">
        <f>SUMIFS('Projektomk indtast'!$T$17:$T$86,'Projektomk indtast'!$I$17:$I$86,'Opsummering - rapporter'!F40,'Projektomk indtast'!$H$17:$H$86,'valglister og satser'!$G$11)+SUMIFS('Projektomk indtast'!$T$17:$T$86,'Projektomk indtast'!$I$17:$I$86,'Opsummering - rapporter'!F40,'Projektomk indtast'!$H$17:$H$86,'valglister og satser'!$G$9)+SUMIFS('Projektomk indtast'!$T$17:$T$86,'Projektomk indtast'!$I$17:$I$86,'Opsummering - rapporter'!F40,'Projektomk indtast'!$H$17:$H$86,'valglister og satser'!$G$13)</f>
        <v>0</v>
      </c>
      <c r="I40" s="23">
        <f>SUMIFS('Projektomk indtast'!$AB$17:$AB$86,'Projektomk indtast'!$I$17:$I$86,'Opsummering - rapporter'!F40,'Projektomk indtast'!$H$17:$H$86,'valglister og satser'!$G$11)+SUMIFS('Projektomk indtast'!$AB$17:$AB$86,'Projektomk indtast'!$I$17:$I$86,'Opsummering - rapporter'!F40,'Projektomk indtast'!$H$17:$H$86,'valglister og satser'!$G$9)+SUMIFS('Projektomk indtast'!$AB$17:$AB$86,'Projektomk indtast'!$I$17:$I$86,'Opsummering - rapporter'!F40,'Projektomk indtast'!$H$17:$H$86,'valglister og satser'!$G$13)</f>
        <v>0</v>
      </c>
      <c r="J40" s="23">
        <f>SUMIFS('Projektomk indtast'!$AJ$17:$AJ$86,'Projektomk indtast'!$I$17:$I$86,'Opsummering - rapporter'!F40,'Projektomk indtast'!$H$17:$H$86,'valglister og satser'!$G$11)+SUMIFS('Projektomk indtast'!$AJ$17:$AJ$86,'Projektomk indtast'!$I$17:$I$86,'Opsummering - rapporter'!F40,'Projektomk indtast'!$H$17:$H$86,'valglister og satser'!$G$9)+SUMIFS('Projektomk indtast'!$AJ$17:$AJ$86,'Projektomk indtast'!$I$17:$I$86,'Opsummering - rapporter'!F40,'Projektomk indtast'!$H$17:$H$86,'valglister og satser'!$G$13)</f>
        <v>0</v>
      </c>
      <c r="K40" s="39">
        <f>SUMIFS('Projektomk indtast'!$AR$17:$AR$86,'Projektomk indtast'!$I$17:$I$86,'Opsummering - rapporter'!F40,'Projektomk indtast'!$H$17:$H$86,'valglister og satser'!$G$11)+SUMIFS('Projektomk indtast'!$AR$17:$AR$86,'Projektomk indtast'!$I$17:$I$86,'Opsummering - rapporter'!F40,'Projektomk indtast'!$H$17:$H$86,'valglister og satser'!$G$9)+SUMIFS('Projektomk indtast'!$AR$17:$AR$86,'Projektomk indtast'!$I$17:$I$86,'Opsummering - rapporter'!F40,'Projektomk indtast'!$H$17:$H$86,'valglister og satser'!$G$13)</f>
        <v>0</v>
      </c>
    </row>
    <row r="41" spans="1:13" x14ac:dyDescent="0.25">
      <c r="D41" s="36"/>
      <c r="E41" s="1"/>
      <c r="F41" s="33" t="str">
        <f>TEXT(Stamdata!$D$12,)</f>
        <v/>
      </c>
      <c r="G41" s="23">
        <f>SUM(H41:K41)</f>
        <v>0</v>
      </c>
      <c r="H41" s="23">
        <f>SUMIFS('Projektomk indtast'!$T$17:$T$86,'Projektomk indtast'!$I$17:$I$86,'Opsummering - rapporter'!F41,'Projektomk indtast'!$H$17:$H$86,'valglister og satser'!$G$11)+SUMIFS('Projektomk indtast'!$T$17:$T$86,'Projektomk indtast'!$I$17:$I$86,'Opsummering - rapporter'!F41,'Projektomk indtast'!$H$17:$H$86,'valglister og satser'!$G$9)+SUMIFS('Projektomk indtast'!$T$17:$T$86,'Projektomk indtast'!$I$17:$I$86,'Opsummering - rapporter'!F41,'Projektomk indtast'!$H$17:$H$86,'valglister og satser'!$G$13)</f>
        <v>0</v>
      </c>
      <c r="I41" s="23">
        <f>SUMIFS('Projektomk indtast'!$AB$17:$AB$86,'Projektomk indtast'!$I$17:$I$86,'Opsummering - rapporter'!F41,'Projektomk indtast'!$H$17:$H$86,'valglister og satser'!$G$11)+SUMIFS('Projektomk indtast'!$AB$17:$AB$86,'Projektomk indtast'!$I$17:$I$86,'Opsummering - rapporter'!F41,'Projektomk indtast'!$H$17:$H$86,'valglister og satser'!$G$9)+SUMIFS('Projektomk indtast'!$AB$17:$AB$86,'Projektomk indtast'!$I$17:$I$86,'Opsummering - rapporter'!F41,'Projektomk indtast'!$H$17:$H$86,'valglister og satser'!$G$13)</f>
        <v>0</v>
      </c>
      <c r="J41" s="23">
        <f>SUMIFS('Projektomk indtast'!$AJ$17:$AJ$86,'Projektomk indtast'!$I$17:$I$86,'Opsummering - rapporter'!F41,'Projektomk indtast'!$H$17:$H$86,'valglister og satser'!$G$11)+SUMIFS('Projektomk indtast'!$AJ$17:$AJ$86,'Projektomk indtast'!$I$17:$I$86,'Opsummering - rapporter'!F41,'Projektomk indtast'!$H$17:$H$86,'valglister og satser'!$G$9)+SUMIFS('Projektomk indtast'!$AJ$17:$AJ$86,'Projektomk indtast'!$I$17:$I$86,'Opsummering - rapporter'!F41,'Projektomk indtast'!$H$17:$H$86,'valglister og satser'!$G$13)</f>
        <v>0</v>
      </c>
      <c r="K41" s="39">
        <f>SUMIFS('Projektomk indtast'!$AR$17:$AR$86,'Projektomk indtast'!$I$17:$I$86,'Opsummering - rapporter'!F41,'Projektomk indtast'!$H$17:$H$86,'valglister og satser'!$G$11)+SUMIFS('Projektomk indtast'!$AR$17:$AR$86,'Projektomk indtast'!$I$17:$I$86,'Opsummering - rapporter'!F41,'Projektomk indtast'!$H$17:$H$86,'valglister og satser'!$G$9)+SUMIFS('Projektomk indtast'!$AR$17:$AR$86,'Projektomk indtast'!$I$17:$I$86,'Opsummering - rapporter'!F41,'Projektomk indtast'!$H$17:$H$86,'valglister og satser'!$G$13)</f>
        <v>0</v>
      </c>
    </row>
    <row r="42" spans="1:13" x14ac:dyDescent="0.25">
      <c r="D42" s="36"/>
      <c r="E42" s="1"/>
      <c r="F42" s="33" t="str">
        <f>TEXT(Stamdata!$D$13,)</f>
        <v/>
      </c>
      <c r="G42" s="23">
        <f t="shared" si="8"/>
        <v>0</v>
      </c>
      <c r="H42" s="23">
        <f>SUMIFS('Projektomk indtast'!$T$17:$T$86,'Projektomk indtast'!$I$17:$I$86,'Opsummering - rapporter'!F42,'Projektomk indtast'!$H$17:$H$86,'valglister og satser'!$G$11)+SUMIFS('Projektomk indtast'!$T$17:$T$86,'Projektomk indtast'!$I$17:$I$86,'Opsummering - rapporter'!F42,'Projektomk indtast'!$H$17:$H$86,'valglister og satser'!$G$9)+SUMIFS('Projektomk indtast'!$T$17:$T$86,'Projektomk indtast'!$I$17:$I$86,'Opsummering - rapporter'!F42,'Projektomk indtast'!$H$17:$H$86,'valglister og satser'!$G$13)</f>
        <v>0</v>
      </c>
      <c r="I42" s="23">
        <f>SUMIFS('Projektomk indtast'!$AB$17:$AB$86,'Projektomk indtast'!$I$17:$I$86,'Opsummering - rapporter'!F42,'Projektomk indtast'!$H$17:$H$86,'valglister og satser'!$G$11)+SUMIFS('Projektomk indtast'!$AB$17:$AB$86,'Projektomk indtast'!$I$17:$I$86,'Opsummering - rapporter'!F42,'Projektomk indtast'!$H$17:$H$86,'valglister og satser'!$G$9)+SUMIFS('Projektomk indtast'!$AB$17:$AB$86,'Projektomk indtast'!$I$17:$I$86,'Opsummering - rapporter'!F42,'Projektomk indtast'!$H$17:$H$86,'valglister og satser'!$G$13)</f>
        <v>0</v>
      </c>
      <c r="J42" s="23">
        <f>SUMIFS('Projektomk indtast'!$AJ$17:$AJ$86,'Projektomk indtast'!$I$17:$I$86,'Opsummering - rapporter'!F42,'Projektomk indtast'!$H$17:$H$86,'valglister og satser'!$G$11)+SUMIFS('Projektomk indtast'!$AJ$17:$AJ$86,'Projektomk indtast'!$I$17:$I$86,'Opsummering - rapporter'!F42,'Projektomk indtast'!$H$17:$H$86,'valglister og satser'!$G$9)+SUMIFS('Projektomk indtast'!$AJ$17:$AJ$86,'Projektomk indtast'!$I$17:$I$86,'Opsummering - rapporter'!F42,'Projektomk indtast'!$H$17:$H$86,'valglister og satser'!$G$13)</f>
        <v>0</v>
      </c>
      <c r="K42" s="39">
        <f>SUMIFS('Projektomk indtast'!$AR$17:$AR$86,'Projektomk indtast'!$I$17:$I$86,'Opsummering - rapporter'!F42,'Projektomk indtast'!$H$17:$H$86,'valglister og satser'!$G$11)+SUMIFS('Projektomk indtast'!$AR$17:$AR$86,'Projektomk indtast'!$I$17:$I$86,'Opsummering - rapporter'!F42,'Projektomk indtast'!$H$17:$H$86,'valglister og satser'!$G$9)+SUMIFS('Projektomk indtast'!$AR$17:$AR$86,'Projektomk indtast'!$I$17:$I$86,'Opsummering - rapporter'!F42,'Projektomk indtast'!$H$17:$H$86,'valglister og satser'!$G$13)</f>
        <v>0</v>
      </c>
    </row>
    <row r="43" spans="1:13" x14ac:dyDescent="0.25">
      <c r="D43" s="36"/>
      <c r="E43" s="1"/>
      <c r="F43" s="33" t="str">
        <f>TEXT(Stamdata!$D$14,)</f>
        <v/>
      </c>
      <c r="G43" s="23">
        <f t="shared" si="8"/>
        <v>0</v>
      </c>
      <c r="H43" s="23">
        <f>SUMIFS('Projektomk indtast'!$T$17:$T$86,'Projektomk indtast'!$I$17:$I$86,'Opsummering - rapporter'!F43,'Projektomk indtast'!$H$17:$H$86,'valglister og satser'!$G$11)+SUMIFS('Projektomk indtast'!$T$17:$T$86,'Projektomk indtast'!$I$17:$I$86,'Opsummering - rapporter'!F43,'Projektomk indtast'!$H$17:$H$86,'valglister og satser'!$G$9)+SUMIFS('Projektomk indtast'!$T$17:$T$86,'Projektomk indtast'!$I$17:$I$86,'Opsummering - rapporter'!F43,'Projektomk indtast'!$H$17:$H$86,'valglister og satser'!$G$13)</f>
        <v>0</v>
      </c>
      <c r="I43" s="23">
        <f>SUMIFS('Projektomk indtast'!$AB$17:$AB$86,'Projektomk indtast'!$I$17:$I$86,'Opsummering - rapporter'!F43,'Projektomk indtast'!$H$17:$H$86,'valglister og satser'!$G$11)+SUMIFS('Projektomk indtast'!$AB$17:$AB$86,'Projektomk indtast'!$I$17:$I$86,'Opsummering - rapporter'!F43,'Projektomk indtast'!$H$17:$H$86,'valglister og satser'!$G$9)+SUMIFS('Projektomk indtast'!$AB$17:$AB$86,'Projektomk indtast'!$I$17:$I$86,'Opsummering - rapporter'!F43,'Projektomk indtast'!$H$17:$H$86,'valglister og satser'!$G$13)</f>
        <v>0</v>
      </c>
      <c r="J43" s="23">
        <f>SUMIFS('Projektomk indtast'!$AJ$17:$AJ$86,'Projektomk indtast'!$I$17:$I$86,'Opsummering - rapporter'!F43,'Projektomk indtast'!$H$17:$H$86,'valglister og satser'!$G$11)+SUMIFS('Projektomk indtast'!$AJ$17:$AJ$86,'Projektomk indtast'!$I$17:$I$86,'Opsummering - rapporter'!F43,'Projektomk indtast'!$H$17:$H$86,'valglister og satser'!$G$9)+SUMIFS('Projektomk indtast'!$AJ$17:$AJ$86,'Projektomk indtast'!$I$17:$I$86,'Opsummering - rapporter'!F43,'Projektomk indtast'!$H$17:$H$86,'valglister og satser'!$G$13)</f>
        <v>0</v>
      </c>
      <c r="K43" s="39">
        <f>SUMIFS('Projektomk indtast'!$AR$17:$AR$86,'Projektomk indtast'!$I$17:$I$86,'Opsummering - rapporter'!F43,'Projektomk indtast'!$H$17:$H$86,'valglister og satser'!$G$11)+SUMIFS('Projektomk indtast'!$AR$17:$AR$86,'Projektomk indtast'!$I$17:$I$86,'Opsummering - rapporter'!F43,'Projektomk indtast'!$H$17:$H$86,'valglister og satser'!$G$9)+SUMIFS('Projektomk indtast'!$AR$17:$AR$86,'Projektomk indtast'!$I$17:$I$86,'Opsummering - rapporter'!F43,'Projektomk indtast'!$H$17:$H$86,'valglister og satser'!$G$13)</f>
        <v>0</v>
      </c>
    </row>
    <row r="44" spans="1:13" x14ac:dyDescent="0.25">
      <c r="D44" s="36"/>
      <c r="E44" s="1"/>
      <c r="F44" s="33" t="str">
        <f>TEXT(Stamdata!$D$15,)</f>
        <v/>
      </c>
      <c r="G44" s="23">
        <f t="shared" si="8"/>
        <v>0</v>
      </c>
      <c r="H44" s="23">
        <f>SUMIFS('Projektomk indtast'!$T$17:$T$86,'Projektomk indtast'!$I$17:$I$86,'Opsummering - rapporter'!F44,'Projektomk indtast'!$H$17:$H$86,'valglister og satser'!$G$11)+SUMIFS('Projektomk indtast'!$T$17:$T$86,'Projektomk indtast'!$I$17:$I$86,'Opsummering - rapporter'!F44,'Projektomk indtast'!$H$17:$H$86,'valglister og satser'!$G$9)+SUMIFS('Projektomk indtast'!$T$17:$T$86,'Projektomk indtast'!$I$17:$I$86,'Opsummering - rapporter'!F44,'Projektomk indtast'!$H$17:$H$86,'valglister og satser'!$G$13)</f>
        <v>0</v>
      </c>
      <c r="I44" s="23">
        <f>SUMIFS('Projektomk indtast'!$AB$17:$AB$86,'Projektomk indtast'!$I$17:$I$86,'Opsummering - rapporter'!F44,'Projektomk indtast'!$H$17:$H$86,'valglister og satser'!$G$11)+SUMIFS('Projektomk indtast'!$AB$17:$AB$86,'Projektomk indtast'!$I$17:$I$86,'Opsummering - rapporter'!F44,'Projektomk indtast'!$H$17:$H$86,'valglister og satser'!$G$9)+SUMIFS('Projektomk indtast'!$AB$17:$AB$86,'Projektomk indtast'!$I$17:$I$86,'Opsummering - rapporter'!F44,'Projektomk indtast'!$H$17:$H$86,'valglister og satser'!$G$13)</f>
        <v>0</v>
      </c>
      <c r="J44" s="23">
        <f>SUMIFS('Projektomk indtast'!$AJ$17:$AJ$86,'Projektomk indtast'!$I$17:$I$86,'Opsummering - rapporter'!F44,'Projektomk indtast'!$H$17:$H$86,'valglister og satser'!$G$11)+SUMIFS('Projektomk indtast'!$AJ$17:$AJ$86,'Projektomk indtast'!$I$17:$I$86,'Opsummering - rapporter'!F44,'Projektomk indtast'!$H$17:$H$86,'valglister og satser'!$G$9)+SUMIFS('Projektomk indtast'!$AJ$17:$AJ$86,'Projektomk indtast'!$I$17:$I$86,'Opsummering - rapporter'!F44,'Projektomk indtast'!$H$17:$H$86,'valglister og satser'!$G$13)</f>
        <v>0</v>
      </c>
      <c r="K44" s="39">
        <f>SUMIFS('Projektomk indtast'!$AR$17:$AR$86,'Projektomk indtast'!$I$17:$I$86,'Opsummering - rapporter'!F44,'Projektomk indtast'!$H$17:$H$86,'valglister og satser'!$G$11)+SUMIFS('Projektomk indtast'!$AR$17:$AR$86,'Projektomk indtast'!$I$17:$I$86,'Opsummering - rapporter'!F44,'Projektomk indtast'!$H$17:$H$86,'valglister og satser'!$G$9)+SUMIFS('Projektomk indtast'!$AR$17:$AR$86,'Projektomk indtast'!$I$17:$I$86,'Opsummering - rapporter'!F44,'Projektomk indtast'!$H$17:$H$86,'valglister og satser'!$G$13)</f>
        <v>0</v>
      </c>
      <c r="M44" s="43"/>
    </row>
    <row r="45" spans="1:13" x14ac:dyDescent="0.25">
      <c r="D45" s="33"/>
      <c r="F45" s="33" t="str">
        <f>TEXT(Stamdata!$D$16,)</f>
        <v/>
      </c>
      <c r="G45" s="23">
        <f t="shared" si="8"/>
        <v>0</v>
      </c>
      <c r="H45" s="23">
        <f>SUMIFS('Projektomk indtast'!$T$17:$T$86,'Projektomk indtast'!$I$17:$I$86,'Opsummering - rapporter'!F45,'Projektomk indtast'!$H$17:$H$86,'valglister og satser'!$G$11)+SUMIFS('Projektomk indtast'!$T$17:$T$86,'Projektomk indtast'!$I$17:$I$86,'Opsummering - rapporter'!F45,'Projektomk indtast'!$H$17:$H$86,'valglister og satser'!$G$9)+SUMIFS('Projektomk indtast'!$T$17:$T$86,'Projektomk indtast'!$I$17:$I$86,'Opsummering - rapporter'!F45,'Projektomk indtast'!$H$17:$H$86,'valglister og satser'!$G$13)</f>
        <v>0</v>
      </c>
      <c r="I45" s="23">
        <f>SUMIFS('Projektomk indtast'!$AB$17:$AB$86,'Projektomk indtast'!$I$17:$I$86,'Opsummering - rapporter'!F45,'Projektomk indtast'!$H$17:$H$86,'valglister og satser'!$G$11)+SUMIFS('Projektomk indtast'!$AB$17:$AB$86,'Projektomk indtast'!$I$17:$I$86,'Opsummering - rapporter'!F45,'Projektomk indtast'!$H$17:$H$86,'valglister og satser'!$G$9)+SUMIFS('Projektomk indtast'!$AB$17:$AB$86,'Projektomk indtast'!$I$17:$I$86,'Opsummering - rapporter'!F45,'Projektomk indtast'!$H$17:$H$86,'valglister og satser'!$G$13)</f>
        <v>0</v>
      </c>
      <c r="J45" s="23">
        <f>SUMIFS('Projektomk indtast'!$AJ$17:$AJ$86,'Projektomk indtast'!$I$17:$I$86,'Opsummering - rapporter'!F45,'Projektomk indtast'!$H$17:$H$86,'valglister og satser'!$G$11)+SUMIFS('Projektomk indtast'!$AJ$17:$AJ$86,'Projektomk indtast'!$I$17:$I$86,'Opsummering - rapporter'!F45,'Projektomk indtast'!$H$17:$H$86,'valglister og satser'!$G$9)+SUMIFS('Projektomk indtast'!$AJ$17:$AJ$86,'Projektomk indtast'!$I$17:$I$86,'Opsummering - rapporter'!F45,'Projektomk indtast'!$H$17:$H$86,'valglister og satser'!$G$13)</f>
        <v>0</v>
      </c>
      <c r="K45" s="39">
        <f>SUMIFS('Projektomk indtast'!$AR$17:$AR$86,'Projektomk indtast'!$I$17:$I$86,'Opsummering - rapporter'!F45,'Projektomk indtast'!$H$17:$H$86,'valglister og satser'!$G$11)+SUMIFS('Projektomk indtast'!$AR$17:$AR$86,'Projektomk indtast'!$I$17:$I$86,'Opsummering - rapporter'!F45,'Projektomk indtast'!$H$17:$H$86,'valglister og satser'!$G$9)+SUMIFS('Projektomk indtast'!$AR$17:$AR$86,'Projektomk indtast'!$I$17:$I$86,'Opsummering - rapporter'!F45,'Projektomk indtast'!$H$17:$H$86,'valglister og satser'!$G$13)</f>
        <v>0</v>
      </c>
    </row>
    <row r="46" spans="1:13" x14ac:dyDescent="0.25">
      <c r="D46" s="33"/>
      <c r="F46" s="33"/>
      <c r="G46" s="23"/>
      <c r="H46" s="23"/>
      <c r="I46" s="23"/>
      <c r="J46" s="23"/>
      <c r="K46" s="39"/>
    </row>
    <row r="47" spans="1:13" x14ac:dyDescent="0.25">
      <c r="D47" s="36" t="s">
        <v>17</v>
      </c>
      <c r="E47" s="1"/>
      <c r="F47" s="283"/>
      <c r="G47" s="52">
        <f>SUM(H47:K47)</f>
        <v>0</v>
      </c>
      <c r="H47" s="52">
        <f>SUBTOTAL(9,H48:H53)</f>
        <v>0</v>
      </c>
      <c r="I47" s="52">
        <f t="shared" ref="I47:J47" si="9">SUBTOTAL(9,I48:I53)</f>
        <v>0</v>
      </c>
      <c r="J47" s="52">
        <f t="shared" si="9"/>
        <v>0</v>
      </c>
      <c r="K47" s="53">
        <f>SUBTOTAL(9,K48:K53)</f>
        <v>0</v>
      </c>
    </row>
    <row r="48" spans="1:13" x14ac:dyDescent="0.25">
      <c r="D48" s="33"/>
      <c r="F48" s="33" t="str">
        <f>TEXT(Stamdata!$D$11,)</f>
        <v/>
      </c>
      <c r="G48" s="23">
        <f t="shared" ref="G48:G53" si="10">SUM(H48:K48)</f>
        <v>0</v>
      </c>
      <c r="H48" s="23">
        <f>SUMIFS('Projektomk indtast'!$T$17:$T$86,'Projektomk indtast'!$I$17:$I$86,'Opsummering - rapporter'!F48,'Projektomk indtast'!$H$17:$H$86,'valglister og satser'!$G$12)+SUMIFS('Projektomk indtast'!$T$17:$T$86,'Projektomk indtast'!$I$17:$I$86,'Opsummering - rapporter'!F48,'Projektomk indtast'!$H$17:$H$86,'valglister og satser'!$G$10)+SUMIFS('Projektomk indtast'!$T$17:$T$86,'Projektomk indtast'!$I$17:$I$86,'Opsummering - rapporter'!F48,'Projektomk indtast'!$H$17:$H$86,'valglister og satser'!$G$14)</f>
        <v>0</v>
      </c>
      <c r="I48" s="23">
        <f>SUMIFS('Projektomk indtast'!$AB$17:$AB$86,'Projektomk indtast'!$I$17:$I$86,'Opsummering - rapporter'!F48,'Projektomk indtast'!$H$17:$H$86,'valglister og satser'!$G$12)+SUMIFS('Projektomk indtast'!$AB$17:$AB$86,'Projektomk indtast'!$I$17:$I$86,'Opsummering - rapporter'!F48,'Projektomk indtast'!$H$17:$H$86,'valglister og satser'!$G$10)+SUMIFS('Projektomk indtast'!$AB$17:$AB$86,'Projektomk indtast'!$I$17:$I$86,'Opsummering - rapporter'!F48,'Projektomk indtast'!$H$17:$H$86,'valglister og satser'!$G$14)</f>
        <v>0</v>
      </c>
      <c r="J48" s="23">
        <f>SUMIFS('Projektomk indtast'!$AJ$17:$AJ$86,'Projektomk indtast'!$I$17:$I$86,'Opsummering - rapporter'!F48,'Projektomk indtast'!$H$17:$H$86,'valglister og satser'!$G$12)+SUMIFS('Projektomk indtast'!$AJ$17:$AJ$86,'Projektomk indtast'!$I$17:$I$86,'Opsummering - rapporter'!F48,'Projektomk indtast'!$H$17:$H$86,'valglister og satser'!$G$10)+SUMIFS('Projektomk indtast'!$AJ$17:$AJ$86,'Projektomk indtast'!$I$17:$I$86,'Opsummering - rapporter'!F48,'Projektomk indtast'!$H$17:$H$86,'valglister og satser'!$G$14)</f>
        <v>0</v>
      </c>
      <c r="K48" s="39">
        <f>SUMIFS('Projektomk indtast'!$AR$17:$AR$86,'Projektomk indtast'!$I$17:$I$86,'Opsummering - rapporter'!F48,'Projektomk indtast'!$H$17:$H$86,'valglister og satser'!$G$12)+SUMIFS('Projektomk indtast'!$AR$17:$AR$86,'Projektomk indtast'!$I$17:$I$86,'Opsummering - rapporter'!F48,'Projektomk indtast'!$H$17:$H$86,'valglister og satser'!$G$10)+SUMIFS('Projektomk indtast'!$AR$17:$AR$86,'Projektomk indtast'!$I$17:$I$86,'Opsummering - rapporter'!F48,'Projektomk indtast'!$H$17:$H$86,'valglister og satser'!$G$14)</f>
        <v>0</v>
      </c>
    </row>
    <row r="49" spans="1:20" x14ac:dyDescent="0.25">
      <c r="D49" s="33"/>
      <c r="F49" s="33" t="str">
        <f>TEXT(Stamdata!$D$12,)</f>
        <v/>
      </c>
      <c r="G49" s="23">
        <f>SUM(H49:K49)</f>
        <v>0</v>
      </c>
      <c r="H49" s="23">
        <f>SUMIFS('Projektomk indtast'!$T$17:$T$86,'Projektomk indtast'!$I$17:$I$86,'Opsummering - rapporter'!F49,'Projektomk indtast'!$H$17:$H$86,'valglister og satser'!$G$12)+SUMIFS('Projektomk indtast'!$T$17:$T$86,'Projektomk indtast'!$I$17:$I$86,'Opsummering - rapporter'!F49,'Projektomk indtast'!$H$17:$H$86,'valglister og satser'!$G$10)+SUMIFS('Projektomk indtast'!$T$17:$T$86,'Projektomk indtast'!$I$17:$I$86,'Opsummering - rapporter'!F49,'Projektomk indtast'!$H$17:$H$86,'valglister og satser'!$G$14)</f>
        <v>0</v>
      </c>
      <c r="I49" s="23">
        <f>SUMIFS('Projektomk indtast'!$AB$17:$AB$86,'Projektomk indtast'!$I$17:$I$86,'Opsummering - rapporter'!F49,'Projektomk indtast'!$H$17:$H$86,'valglister og satser'!$G$12)+SUMIFS('Projektomk indtast'!$AB$17:$AB$86,'Projektomk indtast'!$I$17:$I$86,'Opsummering - rapporter'!F49,'Projektomk indtast'!$H$17:$H$86,'valglister og satser'!$G$10)+SUMIFS('Projektomk indtast'!$AB$17:$AB$86,'Projektomk indtast'!$I$17:$I$86,'Opsummering - rapporter'!F49,'Projektomk indtast'!$H$17:$H$86,'valglister og satser'!$G$14)</f>
        <v>0</v>
      </c>
      <c r="J49" s="23">
        <f>SUMIFS('Projektomk indtast'!$AJ$17:$AJ$86,'Projektomk indtast'!$I$17:$I$86,'Opsummering - rapporter'!F49,'Projektomk indtast'!$H$17:$H$86,'valglister og satser'!$G$12)+SUMIFS('Projektomk indtast'!$AJ$17:$AJ$86,'Projektomk indtast'!$I$17:$I$86,'Opsummering - rapporter'!F49,'Projektomk indtast'!$H$17:$H$86,'valglister og satser'!$G$10)+SUMIFS('Projektomk indtast'!$AJ$17:$AJ$86,'Projektomk indtast'!$I$17:$I$86,'Opsummering - rapporter'!F49,'Projektomk indtast'!$H$17:$H$86,'valglister og satser'!$G$14)</f>
        <v>0</v>
      </c>
      <c r="K49" s="39">
        <f>SUMIFS('Projektomk indtast'!$AR$17:$AR$86,'Projektomk indtast'!$I$17:$I$86,'Opsummering - rapporter'!F49,'Projektomk indtast'!$H$17:$H$86,'valglister og satser'!$G$12)+SUMIFS('Projektomk indtast'!$AR$17:$AR$86,'Projektomk indtast'!$I$17:$I$86,'Opsummering - rapporter'!F49,'Projektomk indtast'!$H$17:$H$86,'valglister og satser'!$G$10)+SUMIFS('Projektomk indtast'!$AR$17:$AR$86,'Projektomk indtast'!$I$17:$I$86,'Opsummering - rapporter'!F49,'Projektomk indtast'!$H$17:$H$86,'valglister og satser'!$G$14)</f>
        <v>0</v>
      </c>
    </row>
    <row r="50" spans="1:20" x14ac:dyDescent="0.25">
      <c r="D50" s="33"/>
      <c r="F50" s="33" t="str">
        <f>TEXT(Stamdata!$D$13,)</f>
        <v/>
      </c>
      <c r="G50" s="23">
        <f t="shared" si="10"/>
        <v>0</v>
      </c>
      <c r="H50" s="23">
        <f>SUMIFS('Projektomk indtast'!$T$17:$T$86,'Projektomk indtast'!$I$17:$I$86,'Opsummering - rapporter'!F50,'Projektomk indtast'!$H$17:$H$86,'valglister og satser'!$G$12)+SUMIFS('Projektomk indtast'!$T$17:$T$86,'Projektomk indtast'!$I$17:$I$86,'Opsummering - rapporter'!F50,'Projektomk indtast'!$H$17:$H$86,'valglister og satser'!$G$10)+SUMIFS('Projektomk indtast'!$T$17:$T$86,'Projektomk indtast'!$I$17:$I$86,'Opsummering - rapporter'!F50,'Projektomk indtast'!$H$17:$H$86,'valglister og satser'!$G$14)</f>
        <v>0</v>
      </c>
      <c r="I50" s="23">
        <f>SUMIFS('Projektomk indtast'!$AB$17:$AB$86,'Projektomk indtast'!$I$17:$I$86,'Opsummering - rapporter'!F50,'Projektomk indtast'!$H$17:$H$86,'valglister og satser'!$G$12)+SUMIFS('Projektomk indtast'!$AB$17:$AB$86,'Projektomk indtast'!$I$17:$I$86,'Opsummering - rapporter'!F50,'Projektomk indtast'!$H$17:$H$86,'valglister og satser'!$G$10)+SUMIFS('Projektomk indtast'!$AB$17:$AB$86,'Projektomk indtast'!$I$17:$I$86,'Opsummering - rapporter'!F50,'Projektomk indtast'!$H$17:$H$86,'valglister og satser'!$G$14)</f>
        <v>0</v>
      </c>
      <c r="J50" s="23">
        <f>SUMIFS('Projektomk indtast'!$AJ$17:$AJ$86,'Projektomk indtast'!$I$17:$I$86,'Opsummering - rapporter'!F50,'Projektomk indtast'!$H$17:$H$86,'valglister og satser'!$G$12)+SUMIFS('Projektomk indtast'!$AJ$17:$AJ$86,'Projektomk indtast'!$I$17:$I$86,'Opsummering - rapporter'!F50,'Projektomk indtast'!$H$17:$H$86,'valglister og satser'!$G$10)+SUMIFS('Projektomk indtast'!$AJ$17:$AJ$86,'Projektomk indtast'!$I$17:$I$86,'Opsummering - rapporter'!F50,'Projektomk indtast'!$H$17:$H$86,'valglister og satser'!$G$14)</f>
        <v>0</v>
      </c>
      <c r="K50" s="39">
        <f>SUMIFS('Projektomk indtast'!$AR$17:$AR$86,'Projektomk indtast'!$I$17:$I$86,'Opsummering - rapporter'!F50,'Projektomk indtast'!$H$17:$H$86,'valglister og satser'!$G$12)+SUMIFS('Projektomk indtast'!$AR$17:$AR$86,'Projektomk indtast'!$I$17:$I$86,'Opsummering - rapporter'!F50,'Projektomk indtast'!$H$17:$H$86,'valglister og satser'!$G$10)+SUMIFS('Projektomk indtast'!$AR$17:$AR$86,'Projektomk indtast'!$I$17:$I$86,'Opsummering - rapporter'!F50,'Projektomk indtast'!$H$17:$H$86,'valglister og satser'!$G$14)</f>
        <v>0</v>
      </c>
    </row>
    <row r="51" spans="1:20" x14ac:dyDescent="0.25">
      <c r="D51" s="33"/>
      <c r="F51" s="33" t="str">
        <f>TEXT(Stamdata!$D$14,)</f>
        <v/>
      </c>
      <c r="G51" s="23">
        <f t="shared" si="10"/>
        <v>0</v>
      </c>
      <c r="H51" s="23">
        <f>SUMIFS('Projektomk indtast'!$T$17:$T$86,'Projektomk indtast'!$I$17:$I$86,'Opsummering - rapporter'!F51,'Projektomk indtast'!$H$17:$H$86,'valglister og satser'!$G$12)+SUMIFS('Projektomk indtast'!$T$17:$T$86,'Projektomk indtast'!$I$17:$I$86,'Opsummering - rapporter'!F51,'Projektomk indtast'!$H$17:$H$86,'valglister og satser'!$G$10)+SUMIFS('Projektomk indtast'!$T$17:$T$86,'Projektomk indtast'!$I$17:$I$86,'Opsummering - rapporter'!F51,'Projektomk indtast'!$H$17:$H$86,'valglister og satser'!$G$14)</f>
        <v>0</v>
      </c>
      <c r="I51" s="23">
        <f>SUMIFS('Projektomk indtast'!$AB$17:$AB$86,'Projektomk indtast'!$I$17:$I$86,'Opsummering - rapporter'!F51,'Projektomk indtast'!$H$17:$H$86,'valglister og satser'!$G$12)+SUMIFS('Projektomk indtast'!$AB$17:$AB$86,'Projektomk indtast'!$I$17:$I$86,'Opsummering - rapporter'!F51,'Projektomk indtast'!$H$17:$H$86,'valglister og satser'!$G$10)+SUMIFS('Projektomk indtast'!$AB$17:$AB$86,'Projektomk indtast'!$I$17:$I$86,'Opsummering - rapporter'!F51,'Projektomk indtast'!$H$17:$H$86,'valglister og satser'!$G$14)</f>
        <v>0</v>
      </c>
      <c r="J51" s="23">
        <f>SUMIFS('Projektomk indtast'!$AJ$17:$AJ$86,'Projektomk indtast'!$I$17:$I$86,'Opsummering - rapporter'!F51,'Projektomk indtast'!$H$17:$H$86,'valglister og satser'!$G$12)+SUMIFS('Projektomk indtast'!$AJ$17:$AJ$86,'Projektomk indtast'!$I$17:$I$86,'Opsummering - rapporter'!F51,'Projektomk indtast'!$H$17:$H$86,'valglister og satser'!$G$10)+SUMIFS('Projektomk indtast'!$AJ$17:$AJ$86,'Projektomk indtast'!$I$17:$I$86,'Opsummering - rapporter'!F51,'Projektomk indtast'!$H$17:$H$86,'valglister og satser'!$G$14)</f>
        <v>0</v>
      </c>
      <c r="K51" s="39">
        <f>SUMIFS('Projektomk indtast'!$AR$17:$AR$86,'Projektomk indtast'!$I$17:$I$86,'Opsummering - rapporter'!F51,'Projektomk indtast'!$H$17:$H$86,'valglister og satser'!$G$12)+SUMIFS('Projektomk indtast'!$AR$17:$AR$86,'Projektomk indtast'!$I$17:$I$86,'Opsummering - rapporter'!F51,'Projektomk indtast'!$H$17:$H$86,'valglister og satser'!$G$10)+SUMIFS('Projektomk indtast'!$AR$17:$AR$86,'Projektomk indtast'!$I$17:$I$86,'Opsummering - rapporter'!F51,'Projektomk indtast'!$H$17:$H$86,'valglister og satser'!$G$14)</f>
        <v>0</v>
      </c>
    </row>
    <row r="52" spans="1:20" x14ac:dyDescent="0.25">
      <c r="D52" s="33"/>
      <c r="F52" s="33" t="str">
        <f>TEXT(Stamdata!$D$15,)</f>
        <v/>
      </c>
      <c r="G52" s="23">
        <f t="shared" si="10"/>
        <v>0</v>
      </c>
      <c r="H52" s="23">
        <f>SUMIFS('Projektomk indtast'!$T$17:$T$86,'Projektomk indtast'!$I$17:$I$86,'Opsummering - rapporter'!F52,'Projektomk indtast'!$H$17:$H$86,'valglister og satser'!$G$12)+SUMIFS('Projektomk indtast'!$T$17:$T$86,'Projektomk indtast'!$I$17:$I$86,'Opsummering - rapporter'!F52,'Projektomk indtast'!$H$17:$H$86,'valglister og satser'!$G$10)+SUMIFS('Projektomk indtast'!$T$17:$T$86,'Projektomk indtast'!$I$17:$I$86,'Opsummering - rapporter'!F52,'Projektomk indtast'!$H$17:$H$86,'valglister og satser'!$G$14)</f>
        <v>0</v>
      </c>
      <c r="I52" s="23">
        <f>SUMIFS('Projektomk indtast'!$AB$17:$AB$86,'Projektomk indtast'!$I$17:$I$86,'Opsummering - rapporter'!F52,'Projektomk indtast'!$H$17:$H$86,'valglister og satser'!$G$12)+SUMIFS('Projektomk indtast'!$AB$17:$AB$86,'Projektomk indtast'!$I$17:$I$86,'Opsummering - rapporter'!F52,'Projektomk indtast'!$H$17:$H$86,'valglister og satser'!$G$10)+SUMIFS('Projektomk indtast'!$AB$17:$AB$86,'Projektomk indtast'!$I$17:$I$86,'Opsummering - rapporter'!F52,'Projektomk indtast'!$H$17:$H$86,'valglister og satser'!$G$14)</f>
        <v>0</v>
      </c>
      <c r="J52" s="23">
        <f>SUMIFS('Projektomk indtast'!$AJ$17:$AJ$86,'Projektomk indtast'!$I$17:$I$86,'Opsummering - rapporter'!F52,'Projektomk indtast'!$H$17:$H$86,'valglister og satser'!$G$12)+SUMIFS('Projektomk indtast'!$AJ$17:$AJ$86,'Projektomk indtast'!$I$17:$I$86,'Opsummering - rapporter'!F52,'Projektomk indtast'!$H$17:$H$86,'valglister og satser'!$G$10)+SUMIFS('Projektomk indtast'!$AJ$17:$AJ$86,'Projektomk indtast'!$I$17:$I$86,'Opsummering - rapporter'!F52,'Projektomk indtast'!$H$17:$H$86,'valglister og satser'!$G$14)</f>
        <v>0</v>
      </c>
      <c r="K52" s="39">
        <f>SUMIFS('Projektomk indtast'!$AR$17:$AR$86,'Projektomk indtast'!$I$17:$I$86,'Opsummering - rapporter'!F52,'Projektomk indtast'!$H$17:$H$86,'valglister og satser'!$G$12)+SUMIFS('Projektomk indtast'!$AR$17:$AR$86,'Projektomk indtast'!$I$17:$I$86,'Opsummering - rapporter'!F52,'Projektomk indtast'!$H$17:$H$86,'valglister og satser'!$G$10)+SUMIFS('Projektomk indtast'!$AR$17:$AR$86,'Projektomk indtast'!$I$17:$I$86,'Opsummering - rapporter'!F52,'Projektomk indtast'!$H$17:$H$86,'valglister og satser'!$G$14)</f>
        <v>0</v>
      </c>
    </row>
    <row r="53" spans="1:20" x14ac:dyDescent="0.25">
      <c r="D53" s="33"/>
      <c r="F53" s="33" t="str">
        <f>TEXT(Stamdata!$D$16,)</f>
        <v/>
      </c>
      <c r="G53" s="23">
        <f t="shared" si="10"/>
        <v>0</v>
      </c>
      <c r="H53" s="23">
        <f>SUMIFS('Projektomk indtast'!$T$17:$T$86,'Projektomk indtast'!$I$17:$I$86,'Opsummering - rapporter'!F53,'Projektomk indtast'!$H$17:$H$86,'valglister og satser'!$G$12)+SUMIFS('Projektomk indtast'!$T$17:$T$86,'Projektomk indtast'!$I$17:$I$86,'Opsummering - rapporter'!F53,'Projektomk indtast'!$H$17:$H$86,'valglister og satser'!$G$10)+SUMIFS('Projektomk indtast'!$T$17:$T$86,'Projektomk indtast'!$I$17:$I$86,'Opsummering - rapporter'!F53,'Projektomk indtast'!$H$17:$H$86,'valglister og satser'!$G$14)</f>
        <v>0</v>
      </c>
      <c r="I53" s="23">
        <f>SUMIFS('Projektomk indtast'!$AB$17:$AB$86,'Projektomk indtast'!$I$17:$I$86,'Opsummering - rapporter'!F53,'Projektomk indtast'!$H$17:$H$86,'valglister og satser'!$G$12)+SUMIFS('Projektomk indtast'!$AB$17:$AB$86,'Projektomk indtast'!$I$17:$I$86,'Opsummering - rapporter'!F53,'Projektomk indtast'!$H$17:$H$86,'valglister og satser'!$G$10)+SUMIFS('Projektomk indtast'!$AB$17:$AB$86,'Projektomk indtast'!$I$17:$I$86,'Opsummering - rapporter'!F53,'Projektomk indtast'!$H$17:$H$86,'valglister og satser'!$G$14)</f>
        <v>0</v>
      </c>
      <c r="J53" s="23">
        <f>SUMIFS('Projektomk indtast'!$AJ$17:$AJ$86,'Projektomk indtast'!$I$17:$I$86,'Opsummering - rapporter'!F53,'Projektomk indtast'!$H$17:$H$86,'valglister og satser'!$G$12)+SUMIFS('Projektomk indtast'!$AJ$17:$AJ$86,'Projektomk indtast'!$I$17:$I$86,'Opsummering - rapporter'!F53,'Projektomk indtast'!$H$17:$H$86,'valglister og satser'!$G$10)+SUMIFS('Projektomk indtast'!$AJ$17:$AJ$86,'Projektomk indtast'!$I$17:$I$86,'Opsummering - rapporter'!F53,'Projektomk indtast'!$H$17:$H$86,'valglister og satser'!$G$14)</f>
        <v>0</v>
      </c>
      <c r="K53" s="39">
        <f>SUMIFS('Projektomk indtast'!$AR$17:$AR$86,'Projektomk indtast'!$I$17:$I$86,'Opsummering - rapporter'!F53,'Projektomk indtast'!$H$17:$H$86,'valglister og satser'!$G$12)+SUMIFS('Projektomk indtast'!$AR$17:$AR$86,'Projektomk indtast'!$I$17:$I$86,'Opsummering - rapporter'!F53,'Projektomk indtast'!$H$17:$H$86,'valglister og satser'!$G$10)+SUMIFS('Projektomk indtast'!$AR$17:$AR$86,'Projektomk indtast'!$I$17:$I$86,'Opsummering - rapporter'!F53,'Projektomk indtast'!$H$17:$H$86,'valglister og satser'!$G$14)</f>
        <v>0</v>
      </c>
    </row>
    <row r="54" spans="1:20" ht="15.75" thickBot="1" x14ac:dyDescent="0.3">
      <c r="D54" s="50" t="s">
        <v>18</v>
      </c>
      <c r="E54" s="51"/>
      <c r="F54" s="50"/>
      <c r="G54" s="54">
        <f>G39+G47</f>
        <v>0</v>
      </c>
      <c r="H54" s="54">
        <f t="shared" ref="H54:J54" si="11">H39+H47</f>
        <v>0</v>
      </c>
      <c r="I54" s="54">
        <f t="shared" si="11"/>
        <v>0</v>
      </c>
      <c r="J54" s="54">
        <f t="shared" si="11"/>
        <v>0</v>
      </c>
      <c r="K54" s="55">
        <f>K39+K47</f>
        <v>0</v>
      </c>
    </row>
    <row r="58" spans="1:20" s="4" customFormat="1" x14ac:dyDescent="0.25">
      <c r="A58" s="148"/>
      <c r="B58" s="148"/>
      <c r="D58" s="292" t="s">
        <v>154</v>
      </c>
    </row>
    <row r="59" spans="1:20" ht="15.75" thickBot="1" x14ac:dyDescent="0.3">
      <c r="S59" t="s">
        <v>130</v>
      </c>
    </row>
    <row r="60" spans="1:20" ht="41.1" customHeight="1" x14ac:dyDescent="0.25">
      <c r="D60" s="306" t="s">
        <v>19</v>
      </c>
      <c r="E60" s="297"/>
      <c r="F60" s="297"/>
      <c r="G60" s="297"/>
      <c r="H60" s="297"/>
      <c r="I60" s="297"/>
      <c r="J60" s="297"/>
      <c r="K60" s="297"/>
      <c r="L60" s="299"/>
      <c r="M60" s="312" t="s">
        <v>11</v>
      </c>
      <c r="S60" t="s">
        <v>129</v>
      </c>
      <c r="T60" t="s">
        <v>20</v>
      </c>
    </row>
    <row r="61" spans="1:20" ht="16.5" thickBot="1" x14ac:dyDescent="0.3">
      <c r="D61" s="45"/>
      <c r="E61" s="46"/>
      <c r="F61" s="46"/>
      <c r="G61" s="47" t="s">
        <v>12</v>
      </c>
      <c r="H61" s="213">
        <f>'Driftsscenarie-effekter indtast'!N10</f>
        <v>0</v>
      </c>
      <c r="I61" s="48">
        <f>H61+1</f>
        <v>1</v>
      </c>
      <c r="J61" s="48">
        <f>I61+1</f>
        <v>2</v>
      </c>
      <c r="K61" s="48">
        <f t="shared" ref="K61:L61" si="12">J61+1</f>
        <v>3</v>
      </c>
      <c r="L61" s="49">
        <f t="shared" si="12"/>
        <v>4</v>
      </c>
      <c r="M61" s="314"/>
      <c r="S61">
        <f>H61</f>
        <v>0</v>
      </c>
      <c r="T61" s="23">
        <f>H72</f>
        <v>0</v>
      </c>
    </row>
    <row r="62" spans="1:20" ht="18.75" x14ac:dyDescent="0.3">
      <c r="D62" s="221" t="str">
        <f>'Driftsscenarie-effekter indtast'!$C$14</f>
        <v>Scenarie 0</v>
      </c>
      <c r="E62" s="222"/>
      <c r="F62" s="222"/>
      <c r="G62" s="223"/>
      <c r="H62" s="171"/>
      <c r="I62" s="52"/>
      <c r="J62" s="52"/>
      <c r="K62" s="52"/>
      <c r="L62" s="53"/>
      <c r="M62" s="238"/>
      <c r="S62">
        <f>I61</f>
        <v>1</v>
      </c>
      <c r="T62" s="23">
        <f>I72</f>
        <v>0</v>
      </c>
    </row>
    <row r="63" spans="1:20" ht="15.75" x14ac:dyDescent="0.25">
      <c r="D63" s="215" t="str">
        <f>'Driftsscenarie-effekter indtast'!$C$15</f>
        <v>Driftsomkostninger med den eksisterende løsning</v>
      </c>
      <c r="F63" s="5"/>
      <c r="G63" s="52">
        <f>SUM(H63:L63)</f>
        <v>0</v>
      </c>
      <c r="H63" s="171">
        <f>'Driftsscenarie-effekter indtast'!T31</f>
        <v>0</v>
      </c>
      <c r="I63" s="52">
        <f>'Driftsscenarie-effekter indtast'!AB31</f>
        <v>0</v>
      </c>
      <c r="J63" s="52">
        <f>'Driftsscenarie-effekter indtast'!AJ31</f>
        <v>0</v>
      </c>
      <c r="K63" s="52">
        <f>'Driftsscenarie-effekter indtast'!AQ31</f>
        <v>0</v>
      </c>
      <c r="L63" s="53">
        <f>'Driftsscenarie-effekter indtast'!AX31</f>
        <v>0</v>
      </c>
      <c r="M63" s="241" t="str">
        <f>'Driftsscenarie-effekter indtast'!K31</f>
        <v>lav</v>
      </c>
      <c r="S63">
        <f>J61</f>
        <v>2</v>
      </c>
      <c r="T63" s="23">
        <f>J91</f>
        <v>0</v>
      </c>
    </row>
    <row r="64" spans="1:20" x14ac:dyDescent="0.25">
      <c r="D64" s="33"/>
      <c r="F64" s="76" t="str">
        <f>'Driftsscenarie-effekter indtast'!$C$16</f>
        <v>IT organisationen - System forvaltning</v>
      </c>
      <c r="G64" s="23">
        <f>SUM(H64:L64)</f>
        <v>0</v>
      </c>
      <c r="H64" s="170">
        <f>SUM('Driftsscenarie-effekter indtast'!T17:T22)</f>
        <v>0</v>
      </c>
      <c r="I64" s="23">
        <f>SUM('Driftsscenarie-effekter indtast'!AB17:AB22)</f>
        <v>0</v>
      </c>
      <c r="J64" s="23">
        <f>SUM('Driftsscenarie-effekter indtast'!AJ17:AJ22)</f>
        <v>0</v>
      </c>
      <c r="K64" s="23">
        <f>SUM('Driftsscenarie-effekter indtast'!AQ17:AQ22)</f>
        <v>0</v>
      </c>
      <c r="L64" s="39">
        <f>SUM('Driftsscenarie-effekter indtast'!AX17:AX22)</f>
        <v>0</v>
      </c>
      <c r="M64" s="241"/>
      <c r="S64">
        <f>K61</f>
        <v>3</v>
      </c>
      <c r="T64" s="23">
        <f>K91</f>
        <v>0</v>
      </c>
    </row>
    <row r="65" spans="1:20" x14ac:dyDescent="0.25">
      <c r="D65" s="33"/>
      <c r="F65" s="76" t="str">
        <f>'Driftsscenarie-effekter indtast'!$C$24</f>
        <v>Forretningsforandring - Kapabiliteter, Kerneopgave, Arbejdsgange</v>
      </c>
      <c r="G65" s="23">
        <f>SUM(H65:L65)</f>
        <v>0</v>
      </c>
      <c r="H65" s="170">
        <f>SUM('Driftsscenarie-effekter indtast'!T25:T30)</f>
        <v>0</v>
      </c>
      <c r="I65" s="23">
        <f>SUM('Driftsscenarie-effekter indtast'!AB25:AB30)</f>
        <v>0</v>
      </c>
      <c r="J65" s="23">
        <f>SUM('Driftsscenarie-effekter indtast'!AJ25:AJ30)</f>
        <v>0</v>
      </c>
      <c r="K65" s="23">
        <f>SUM('Driftsscenarie-effekter indtast'!AQ25:AQ30)</f>
        <v>0</v>
      </c>
      <c r="L65" s="39">
        <f>SUM('Driftsscenarie-effekter indtast'!AX25:AX30)</f>
        <v>0</v>
      </c>
      <c r="M65" s="241"/>
      <c r="S65">
        <f>L61</f>
        <v>4</v>
      </c>
      <c r="T65" s="23">
        <f>L91</f>
        <v>0</v>
      </c>
    </row>
    <row r="66" spans="1:20" x14ac:dyDescent="0.25">
      <c r="D66" s="33"/>
      <c r="F66" s="76"/>
      <c r="G66" s="23"/>
      <c r="H66" s="170"/>
      <c r="I66" s="23"/>
      <c r="J66" s="23"/>
      <c r="K66" s="23"/>
      <c r="L66" s="39"/>
      <c r="M66" s="241"/>
    </row>
    <row r="67" spans="1:20" ht="18.75" x14ac:dyDescent="0.3">
      <c r="D67" s="221" t="str">
        <f>'Driftsscenarie-effekter indtast'!$C$33</f>
        <v>Scenarie 1</v>
      </c>
      <c r="E67" s="224"/>
      <c r="F67" s="225"/>
      <c r="G67" s="226"/>
      <c r="H67" s="170"/>
      <c r="I67" s="23"/>
      <c r="J67" s="23"/>
      <c r="K67" s="23"/>
      <c r="L67" s="39"/>
      <c r="M67" s="241"/>
    </row>
    <row r="68" spans="1:20" ht="15.75" x14ac:dyDescent="0.25">
      <c r="D68" s="215" t="str">
        <f>'Driftsscenarie-effekter indtast'!$C$34</f>
        <v>Driftsomkostninger med den nye løsning</v>
      </c>
      <c r="F68" s="76"/>
      <c r="G68" s="52">
        <f>SUM(H68:L68)</f>
        <v>0</v>
      </c>
      <c r="H68" s="171">
        <f>'Driftsscenarie-effekter indtast'!T50</f>
        <v>0</v>
      </c>
      <c r="I68" s="52">
        <f>'Driftsscenarie-effekter indtast'!AB50</f>
        <v>0</v>
      </c>
      <c r="J68" s="52">
        <f>'Driftsscenarie-effekter indtast'!AJ50</f>
        <v>0</v>
      </c>
      <c r="K68" s="52">
        <f>'Driftsscenarie-effekter indtast'!AQ50</f>
        <v>0</v>
      </c>
      <c r="L68" s="53">
        <f>'Driftsscenarie-effekter indtast'!AX50</f>
        <v>0</v>
      </c>
      <c r="M68" s="241" t="str">
        <f>'Driftsscenarie-effekter indtast'!K50</f>
        <v>Mellem</v>
      </c>
    </row>
    <row r="69" spans="1:20" x14ac:dyDescent="0.25">
      <c r="D69" s="33"/>
      <c r="F69" s="76" t="str">
        <f>'Driftsscenarie-effekter indtast'!C35</f>
        <v>IT organisationen - System forvaltning</v>
      </c>
      <c r="G69" s="23">
        <f>SUM(H69:L69)</f>
        <v>0</v>
      </c>
      <c r="H69" s="170">
        <f>SUM('Driftsscenarie-effekter indtast'!T36:T41)</f>
        <v>0</v>
      </c>
      <c r="I69" s="23">
        <f>SUM('Driftsscenarie-effekter indtast'!AB36:AB41)</f>
        <v>0</v>
      </c>
      <c r="J69" s="23">
        <f>SUM('Driftsscenarie-effekter indtast'!AJ36:AJ41)</f>
        <v>0</v>
      </c>
      <c r="K69" s="23">
        <f>SUM('Driftsscenarie-effekter indtast'!AQ36:AQ41)</f>
        <v>0</v>
      </c>
      <c r="L69" s="39">
        <f>SUM('Driftsscenarie-effekter indtast'!AX36:AX41)</f>
        <v>0</v>
      </c>
      <c r="M69" s="239"/>
    </row>
    <row r="70" spans="1:20" x14ac:dyDescent="0.25">
      <c r="D70" s="33"/>
      <c r="F70" s="76" t="str">
        <f>'Driftsscenarie-effekter indtast'!C43</f>
        <v>Forretningsforandring - Kapabiliteter, Kerneopgave, Arbejdsgange</v>
      </c>
      <c r="G70" s="23">
        <f>SUM(H70:L70)</f>
        <v>0</v>
      </c>
      <c r="H70" s="170">
        <f>SUM('Driftsscenarie-effekter indtast'!T44:T49)</f>
        <v>0</v>
      </c>
      <c r="I70" s="23">
        <f>SUM('Driftsscenarie-effekter indtast'!AB44:AB49)</f>
        <v>0</v>
      </c>
      <c r="J70" s="23">
        <f>SUM('Driftsscenarie-effekter indtast'!AJ44:AJ49)</f>
        <v>0</v>
      </c>
      <c r="K70" s="23">
        <f>SUM('Driftsscenarie-effekter indtast'!AQ44:AQ49)</f>
        <v>0</v>
      </c>
      <c r="L70" s="39">
        <f>SUM('Driftsscenarie-effekter indtast'!AX44:AX49)</f>
        <v>0</v>
      </c>
      <c r="M70" s="239"/>
    </row>
    <row r="71" spans="1:20" x14ac:dyDescent="0.25">
      <c r="D71" s="33"/>
      <c r="F71" s="76"/>
      <c r="G71" s="23"/>
      <c r="H71" s="170"/>
      <c r="I71" s="23"/>
      <c r="J71" s="23"/>
      <c r="K71" s="23"/>
      <c r="L71" s="39"/>
      <c r="M71" s="239"/>
    </row>
    <row r="72" spans="1:20" ht="18.75" x14ac:dyDescent="0.3">
      <c r="D72" s="211" t="s">
        <v>20</v>
      </c>
      <c r="F72" s="76"/>
      <c r="G72" s="52">
        <f>G63-G68</f>
        <v>0</v>
      </c>
      <c r="H72" s="171">
        <f t="shared" ref="H72:J72" si="13">H63-H68</f>
        <v>0</v>
      </c>
      <c r="I72" s="52">
        <f t="shared" si="13"/>
        <v>0</v>
      </c>
      <c r="J72" s="52">
        <f t="shared" si="13"/>
        <v>0</v>
      </c>
      <c r="K72" s="52">
        <f t="shared" ref="K72:L72" si="14">K63-K68</f>
        <v>0</v>
      </c>
      <c r="L72" s="53">
        <f t="shared" si="14"/>
        <v>0</v>
      </c>
      <c r="M72" s="239"/>
    </row>
    <row r="73" spans="1:20" x14ac:dyDescent="0.25">
      <c r="D73" s="33"/>
      <c r="F73" s="76" t="str">
        <f>'Driftsscenarie-effekter indtast'!$C$16</f>
        <v>IT organisationen - System forvaltning</v>
      </c>
      <c r="G73" s="23">
        <f>G64-G69</f>
        <v>0</v>
      </c>
      <c r="H73" s="170">
        <f t="shared" ref="H73:J73" si="15">H64-H69</f>
        <v>0</v>
      </c>
      <c r="I73" s="23">
        <f t="shared" si="15"/>
        <v>0</v>
      </c>
      <c r="J73" s="23">
        <f t="shared" si="15"/>
        <v>0</v>
      </c>
      <c r="K73" s="23">
        <f t="shared" ref="K73:L73" si="16">K64-K69</f>
        <v>0</v>
      </c>
      <c r="L73" s="39">
        <f t="shared" si="16"/>
        <v>0</v>
      </c>
      <c r="M73" s="239"/>
    </row>
    <row r="74" spans="1:20" ht="15.75" thickBot="1" x14ac:dyDescent="0.3">
      <c r="D74" s="38"/>
      <c r="E74" s="44"/>
      <c r="F74" s="217" t="str">
        <f>'Driftsscenarie-effekter indtast'!$C$24</f>
        <v>Forretningsforandring - Kapabiliteter, Kerneopgave, Arbejdsgange</v>
      </c>
      <c r="G74" s="41">
        <f>G65-G70</f>
        <v>0</v>
      </c>
      <c r="H74" s="218">
        <f t="shared" ref="H74:J74" si="17">H65-H70</f>
        <v>0</v>
      </c>
      <c r="I74" s="41">
        <f t="shared" si="17"/>
        <v>0</v>
      </c>
      <c r="J74" s="41">
        <f t="shared" si="17"/>
        <v>0</v>
      </c>
      <c r="K74" s="41">
        <f t="shared" ref="K74:L74" si="18">K65-K70</f>
        <v>0</v>
      </c>
      <c r="L74" s="42">
        <f t="shared" si="18"/>
        <v>0</v>
      </c>
      <c r="M74" s="240"/>
    </row>
    <row r="75" spans="1:20" x14ac:dyDescent="0.25">
      <c r="F75" s="76"/>
      <c r="G75" s="23"/>
      <c r="H75" s="23"/>
      <c r="I75" s="23"/>
      <c r="J75" s="23"/>
      <c r="K75" s="23"/>
      <c r="L75" s="23"/>
    </row>
    <row r="76" spans="1:20" ht="18.75" x14ac:dyDescent="0.3">
      <c r="D76" s="216"/>
      <c r="E76" s="1"/>
      <c r="F76" s="76"/>
      <c r="G76" s="52"/>
      <c r="H76" s="52"/>
      <c r="I76" s="52"/>
      <c r="J76" s="52"/>
    </row>
    <row r="77" spans="1:20" s="4" customFormat="1" x14ac:dyDescent="0.25">
      <c r="A77" s="148"/>
      <c r="B77" s="148"/>
      <c r="D77" s="292" t="s">
        <v>156</v>
      </c>
    </row>
    <row r="78" spans="1:20" ht="15.75" thickBot="1" x14ac:dyDescent="0.3"/>
    <row r="79" spans="1:20" ht="41.1" customHeight="1" x14ac:dyDescent="0.25">
      <c r="D79" s="306" t="s">
        <v>21</v>
      </c>
      <c r="E79" s="297"/>
      <c r="F79" s="297"/>
      <c r="G79" s="297"/>
      <c r="H79" s="297"/>
      <c r="I79" s="297"/>
      <c r="J79" s="297"/>
      <c r="K79" s="297"/>
      <c r="L79" s="299"/>
    </row>
    <row r="80" spans="1:20" ht="18.75" x14ac:dyDescent="0.3">
      <c r="A80" s="220"/>
      <c r="D80" s="45"/>
      <c r="E80" s="46"/>
      <c r="F80" s="46"/>
      <c r="G80" s="47" t="s">
        <v>12</v>
      </c>
      <c r="H80" s="213">
        <f>Stamdata!D7</f>
        <v>0</v>
      </c>
      <c r="I80" s="48">
        <f>H80+1</f>
        <v>1</v>
      </c>
      <c r="J80" s="48">
        <f t="shared" ref="J80:L80" si="19">I80+1</f>
        <v>2</v>
      </c>
      <c r="K80" s="48">
        <f t="shared" si="19"/>
        <v>3</v>
      </c>
      <c r="L80" s="49">
        <f t="shared" si="19"/>
        <v>4</v>
      </c>
    </row>
    <row r="81" spans="1:15" ht="18.75" x14ac:dyDescent="0.3">
      <c r="D81" s="221" t="str">
        <f>'Driftsscenarie-effekter indtast'!$C$14</f>
        <v>Scenarie 0</v>
      </c>
      <c r="E81" s="222"/>
      <c r="F81" s="222"/>
      <c r="G81" s="223"/>
      <c r="H81" s="171"/>
      <c r="I81" s="52"/>
      <c r="J81" s="52"/>
      <c r="K81" s="52"/>
      <c r="L81" s="53"/>
    </row>
    <row r="82" spans="1:15" ht="15.75" x14ac:dyDescent="0.25">
      <c r="D82" s="215" t="str">
        <f>'Driftsscenarie-effekter indtast'!$C$15</f>
        <v>Driftsomkostninger med den eksisterende løsning</v>
      </c>
      <c r="F82" s="5"/>
      <c r="G82" s="23"/>
      <c r="H82" s="170"/>
      <c r="I82" s="23"/>
      <c r="J82" s="23"/>
      <c r="K82" s="23"/>
      <c r="L82" s="39"/>
    </row>
    <row r="83" spans="1:15" x14ac:dyDescent="0.25">
      <c r="A83" s="150"/>
      <c r="D83" s="33"/>
      <c r="F83" s="76" t="s">
        <v>16</v>
      </c>
      <c r="G83" s="23">
        <f>SUM(H83:L83)</f>
        <v>0</v>
      </c>
      <c r="H83" s="170">
        <f>SUMIF('Driftsscenarie-effekter indtast'!$J$17:$J$30,'valglister og satser'!$B$28,'Driftsscenarie-effekter indtast'!$T$17:$T$30)+SUMIF('Driftsscenarie-effekter indtast'!$J$17:$J$30,'valglister og satser'!$B$31,'Driftsscenarie-effekter indtast'!$T$17:$T$30)+SUMIF('Driftsscenarie-effekter indtast'!$J$17:$J$30,'valglister og satser'!$B$33,'Driftsscenarie-effekter indtast'!$T$17:$T$30)</f>
        <v>0</v>
      </c>
      <c r="I83" s="23">
        <f>SUMIF('Driftsscenarie-effekter indtast'!$J$17:$J$30,'valglister og satser'!$B$28,'Driftsscenarie-effekter indtast'!$AB$17:$AB$30)+SUMIF('Driftsscenarie-effekter indtast'!$J$17:$J$30,'valglister og satser'!$B$31,'Driftsscenarie-effekter indtast'!$AB$17:$AB$30)+SUMIF('Driftsscenarie-effekter indtast'!$J$17:$J$30,'valglister og satser'!$B$33,'Driftsscenarie-effekter indtast'!$AB$17:$AB$30)</f>
        <v>0</v>
      </c>
      <c r="J83" s="23">
        <f>SUMIF('Driftsscenarie-effekter indtast'!$J$17:$J$30,'valglister og satser'!$B$28,'Driftsscenarie-effekter indtast'!$AJ$17:$AJ$30)+SUMIF('Driftsscenarie-effekter indtast'!J$17:$J$30,'valglister og satser'!$B$31,'Driftsscenarie-effekter indtast'!$AJ$17:$AJ$30)+SUMIF('Driftsscenarie-effekter indtast'!$J$17:$J$30,'valglister og satser'!$B$33,'Driftsscenarie-effekter indtast'!$AJ$17:$AJ$30)</f>
        <v>0</v>
      </c>
      <c r="K83" s="23">
        <f>SUMIF('Driftsscenarie-effekter indtast'!$J$17:$J$30,'valglister og satser'!$B$28,'Driftsscenarie-effekter indtast'!$AQ$17:$AQ$30)+SUMIF('Driftsscenarie-effekter indtast'!$J$17:$J$30,'valglister og satser'!$B$31,'Driftsscenarie-effekter indtast'!$AQ$17:$AQ$30)+SUMIF('Driftsscenarie-effekter indtast'!$J$17:$J$30,'valglister og satser'!$B$33,'Driftsscenarie-effekter indtast'!$AQ$17:$AQ$30)</f>
        <v>0</v>
      </c>
      <c r="L83" s="39">
        <f>SUMIF('Driftsscenarie-effekter indtast'!$J$17:$J$30,'valglister og satser'!$B$28,'Driftsscenarie-effekter indtast'!$AX$17:$AX$30)+SUMIF('Driftsscenarie-effekter indtast'!$J$17:$J$30,'valglister og satser'!$B$31,'Driftsscenarie-effekter indtast'!$AX$17:$AX$30)+SUMIF('Driftsscenarie-effekter indtast'!$J$17:$J$30,'valglister og satser'!$B$33,'Driftsscenarie-effekter indtast'!$AX$17:$AX$30)</f>
        <v>0</v>
      </c>
    </row>
    <row r="84" spans="1:15" x14ac:dyDescent="0.25">
      <c r="D84" s="33"/>
      <c r="F84" s="76" t="s">
        <v>17</v>
      </c>
      <c r="G84" s="23">
        <f>SUM(H84:L84)</f>
        <v>0</v>
      </c>
      <c r="H84" s="170">
        <f>SUMIF('Driftsscenarie-effekter indtast'!$J$17:$J$30,'valglister og satser'!$B$30,'Driftsscenarie-effekter indtast'!$T$17:$T$30)+SUMIF('Driftsscenarie-effekter indtast'!$J$17:$J$30,'valglister og satser'!$B$32,'Driftsscenarie-effekter indtast'!$T$17:$T$30)+SUMIF('Driftsscenarie-effekter indtast'!$J$17:$J$30,'valglister og satser'!$B$34,'Driftsscenarie-effekter indtast'!$T$17:$T$30)+SUMIF('Driftsscenarie-effekter indtast'!$J$17:$J$30,'valglister og satser'!$B$29,'Driftsscenarie-effekter indtast'!$T$17:$T$30)</f>
        <v>0</v>
      </c>
      <c r="I84" s="23">
        <f>SUMIF('Driftsscenarie-effekter indtast'!$J$17:$J$30,'valglister og satser'!$B$30,'Driftsscenarie-effekter indtast'!$AB$17:$AB$30)+SUMIF('Driftsscenarie-effekter indtast'!$J$17:$J$30,'valglister og satser'!$B$32,'Driftsscenarie-effekter indtast'!$AB$17:$AB$30)+SUMIF('Driftsscenarie-effekter indtast'!$J$17:$J$30,'valglister og satser'!$B$34,'Driftsscenarie-effekter indtast'!$AB$17:$AB$30)+SUMIF('Driftsscenarie-effekter indtast'!$J$17:$J$30,'valglister og satser'!$B$29,'Driftsscenarie-effekter indtast'!$AB$17:$AB$30)</f>
        <v>0</v>
      </c>
      <c r="J84" s="23">
        <f>SUMIF('Driftsscenarie-effekter indtast'!$J$17:$J$30,'valglister og satser'!$B$30,'Driftsscenarie-effekter indtast'!$AJ$17:$AJ$30)+SUMIF('Driftsscenarie-effekter indtast'!$J$17:$J$30,'valglister og satser'!$B$32,'Driftsscenarie-effekter indtast'!$AJ$17:$AJ$30)+SUMIF('Driftsscenarie-effekter indtast'!$J$17:$J$30,'valglister og satser'!$B$34,'Driftsscenarie-effekter indtast'!$AJ$17:$AJ$30)+SUMIF('Driftsscenarie-effekter indtast'!$J$17:$J$30,'valglister og satser'!$B$29,'Driftsscenarie-effekter indtast'!$AJ$17:$AJ$30)</f>
        <v>0</v>
      </c>
      <c r="K84" s="23">
        <f>SUMIF('Driftsscenarie-effekter indtast'!$J$17:$J$30,'valglister og satser'!$B$30,'Driftsscenarie-effekter indtast'!$AQ$17:$AQ$30)+SUMIF('Driftsscenarie-effekter indtast'!$J$17:$J$30,'valglister og satser'!$B$32,'Driftsscenarie-effekter indtast'!$AQ$17:$AQ$30)+SUMIF('Driftsscenarie-effekter indtast'!$J$17:$J$30,'valglister og satser'!$B$34,'Driftsscenarie-effekter indtast'!$AQ$17:$AQ$30)+SUMIF('Driftsscenarie-effekter indtast'!$J$17:$J$30,'valglister og satser'!$B$29,'Driftsscenarie-effekter indtast'!$AQ$17:$AQ$30)</f>
        <v>0</v>
      </c>
      <c r="L84" s="39">
        <f>SUMIF('Driftsscenarie-effekter indtast'!$J$17:$J$30,'valglister og satser'!$B$30,'Driftsscenarie-effekter indtast'!$AX$17:$AX$30)+SUMIF('Driftsscenarie-effekter indtast'!$J$17:$J$30,'valglister og satser'!$B$32,'Driftsscenarie-effekter indtast'!$AX$17:$AX$30)+SUMIF('Driftsscenarie-effekter indtast'!$J$17:$J$30,'valglister og satser'!$B$34,'Driftsscenarie-effekter indtast'!$AX$17:$AX$30)+SUMIF('Driftsscenarie-effekter indtast'!$J$17:$J$30,'valglister og satser'!$B$29,'Driftsscenarie-effekter indtast'!$AX$17:$AX$30)</f>
        <v>0</v>
      </c>
    </row>
    <row r="85" spans="1:15" x14ac:dyDescent="0.25">
      <c r="A85" s="148"/>
      <c r="D85" s="33"/>
      <c r="F85" s="76"/>
      <c r="G85" s="23"/>
      <c r="H85" s="170"/>
      <c r="I85" s="23"/>
      <c r="J85" s="23"/>
      <c r="K85" s="23"/>
      <c r="L85" s="39"/>
    </row>
    <row r="86" spans="1:15" ht="18.75" x14ac:dyDescent="0.3">
      <c r="A86" s="148"/>
      <c r="D86" s="221" t="str">
        <f>'Driftsscenarie-effekter indtast'!$C$33</f>
        <v>Scenarie 1</v>
      </c>
      <c r="E86" s="222"/>
      <c r="F86" s="222"/>
      <c r="G86" s="223"/>
      <c r="H86" s="170"/>
      <c r="I86" s="23"/>
      <c r="J86" s="23"/>
      <c r="K86" s="23"/>
      <c r="L86" s="39"/>
    </row>
    <row r="87" spans="1:15" ht="15.75" x14ac:dyDescent="0.25">
      <c r="A87" s="148"/>
      <c r="D87" s="215" t="str">
        <f>'Driftsscenarie-effekter indtast'!$C$34</f>
        <v>Driftsomkostninger med den nye løsning</v>
      </c>
      <c r="F87" s="76"/>
      <c r="G87" s="23"/>
      <c r="H87" s="170"/>
      <c r="I87" s="23"/>
      <c r="J87" s="23"/>
      <c r="K87" s="23"/>
      <c r="L87" s="39"/>
    </row>
    <row r="88" spans="1:15" x14ac:dyDescent="0.25">
      <c r="A88" s="148"/>
      <c r="D88" s="33"/>
      <c r="F88" s="76" t="s">
        <v>16</v>
      </c>
      <c r="G88" s="23">
        <f>SUM(H88:L88)</f>
        <v>0</v>
      </c>
      <c r="H88" s="170">
        <f>SUMIF('Driftsscenarie-effekter indtast'!$J$36:$J$49,'valglister og satser'!$B$28,'Driftsscenarie-effekter indtast'!$T$36:$T$49)+SUMIF('Driftsscenarie-effekter indtast'!$J$36:$J$49,'valglister og satser'!$B$31,'Driftsscenarie-effekter indtast'!$T$36:$T$49)+SUMIF('Driftsscenarie-effekter indtast'!$J$36:$J$49,'valglister og satser'!$B$33,'Driftsscenarie-effekter indtast'!$T$36:$T$49)</f>
        <v>0</v>
      </c>
      <c r="I88" s="23">
        <f>SUMIF('Driftsscenarie-effekter indtast'!$J$36:$J$49,'valglister og satser'!$B$28,'Driftsscenarie-effekter indtast'!$AB$36:$AB$49)+SUMIF('Driftsscenarie-effekter indtast'!$J$36:$J$49,'valglister og satser'!$B$31,'Driftsscenarie-effekter indtast'!$AB$36:$AB$49)+SUMIF('Driftsscenarie-effekter indtast'!$J$36:$J$49,'valglister og satser'!$B$33,'Driftsscenarie-effekter indtast'!$AB$36:$AB$49)</f>
        <v>0</v>
      </c>
      <c r="J88" s="23">
        <f>SUMIF('Driftsscenarie-effekter indtast'!$J$36:$J$49,'valglister og satser'!$B$28,'Driftsscenarie-effekter indtast'!$AJ$36:$AJ$49)+SUMIF('Driftsscenarie-effekter indtast'!J$36:$J$49,'valglister og satser'!$B$31,'Driftsscenarie-effekter indtast'!$AJ$36:$AJ$49)+SUMIF('Driftsscenarie-effekter indtast'!$J$36:$J$49,'valglister og satser'!$B$33,'Driftsscenarie-effekter indtast'!$AJ$36:$AJ$49)</f>
        <v>0</v>
      </c>
      <c r="K88" s="23">
        <f>SUMIF('Driftsscenarie-effekter indtast'!$J$36:$J$49,'valglister og satser'!$B$28,'Driftsscenarie-effekter indtast'!$AQ$36:$AQ$49)+SUMIF('Driftsscenarie-effekter indtast'!$J$36:$J$49,'valglister og satser'!$B$31,'Driftsscenarie-effekter indtast'!$AQ$36:$AQ$49)+SUMIF('Driftsscenarie-effekter indtast'!$J$36:$J$49,'valglister og satser'!$B$33,'Driftsscenarie-effekter indtast'!$AQ$36:$AQ$49)</f>
        <v>0</v>
      </c>
      <c r="L88" s="39">
        <f>SUMIF('Driftsscenarie-effekter indtast'!$J$36:$J$49,'valglister og satser'!$B$28,'Driftsscenarie-effekter indtast'!$AX$36:$AX$49)+SUMIF('Driftsscenarie-effekter indtast'!$J$36:$J$49,'valglister og satser'!$B$31,'Driftsscenarie-effekter indtast'!$AX$36:$AX$49)+SUMIF('Driftsscenarie-effekter indtast'!$J$36:$J$49,'valglister og satser'!$B$33,'Driftsscenarie-effekter indtast'!$AX$36:$AX$49)</f>
        <v>0</v>
      </c>
    </row>
    <row r="89" spans="1:15" x14ac:dyDescent="0.25">
      <c r="A89" s="148"/>
      <c r="D89" s="33"/>
      <c r="F89" s="76" t="s">
        <v>17</v>
      </c>
      <c r="G89" s="23">
        <f>SUM(H89:L89)</f>
        <v>0</v>
      </c>
      <c r="H89" s="170">
        <f>SUMIF('Driftsscenarie-effekter indtast'!$J$36:$J$49,'valglister og satser'!$B$30,'Driftsscenarie-effekter indtast'!$T$36:$T$49)+SUMIF('Driftsscenarie-effekter indtast'!$J$36:$J$49,'valglister og satser'!$B$32,'Driftsscenarie-effekter indtast'!$T$36:$T$49)+SUMIF('Driftsscenarie-effekter indtast'!$J$36:$J$49,'valglister og satser'!$B$34,'Driftsscenarie-effekter indtast'!$T$36:$T$49)+SUMIF('Driftsscenarie-effekter indtast'!$J$36:$J$49,'valglister og satser'!$B$29,'Driftsscenarie-effekter indtast'!$T$36:$T$49)</f>
        <v>0</v>
      </c>
      <c r="I89" s="23">
        <f>SUMIF('Driftsscenarie-effekter indtast'!$J$36:$J$49,'valglister og satser'!$B$30,'Driftsscenarie-effekter indtast'!$AB$36:$AB$49)+SUMIF('Driftsscenarie-effekter indtast'!$J$36:$J$49,'valglister og satser'!$B$32,'Driftsscenarie-effekter indtast'!$AB$36:$AB$49)+SUMIF('Driftsscenarie-effekter indtast'!$J$36:$J$49,'valglister og satser'!$B$34,'Driftsscenarie-effekter indtast'!$AB$36:$AB$49)+SUMIF('Driftsscenarie-effekter indtast'!$J$36:$J$49,'valglister og satser'!$B$29,'Driftsscenarie-effekter indtast'!$AB$36:$AB$49)</f>
        <v>0</v>
      </c>
      <c r="J89" s="23">
        <f>SUMIF('Driftsscenarie-effekter indtast'!$J$36:$J$49,'valglister og satser'!$B$30,'Driftsscenarie-effekter indtast'!$AJ$36:$AJ$49)+SUMIF('Driftsscenarie-effekter indtast'!$J$36:$J$49,'valglister og satser'!$B$32,'Driftsscenarie-effekter indtast'!$AJ$36:$AJ$49)+SUMIF('Driftsscenarie-effekter indtast'!$J$36:$J$49,'valglister og satser'!$B$34,'Driftsscenarie-effekter indtast'!$AJ$36:$AJ$49)+SUMIF('Driftsscenarie-effekter indtast'!$J$36:$J$49,'valglister og satser'!$B$29,'Driftsscenarie-effekter indtast'!$AJ$36:$AJ$49)</f>
        <v>0</v>
      </c>
      <c r="K89" s="23">
        <f>SUMIF('Driftsscenarie-effekter indtast'!$J$36:$J$49,'valglister og satser'!$B$30,'Driftsscenarie-effekter indtast'!$AQ$36:$AQ$49)+SUMIF('Driftsscenarie-effekter indtast'!$J$36:$J$49,'valglister og satser'!$B$32,'Driftsscenarie-effekter indtast'!$AQ$36:$AQ$49)+SUMIF('Driftsscenarie-effekter indtast'!$J$36:$J$49,'valglister og satser'!$B$34,'Driftsscenarie-effekter indtast'!$AQ$36:$AQ$49)+SUMIF('Driftsscenarie-effekter indtast'!$J$36:$J$49,'valglister og satser'!$B$29,'Driftsscenarie-effekter indtast'!$AQ$36:$AQ$49)</f>
        <v>0</v>
      </c>
      <c r="L89" s="39">
        <f>SUMIF('Driftsscenarie-effekter indtast'!$J$36:$J$49,'valglister og satser'!$B$30,'Driftsscenarie-effekter indtast'!$AX$36:$AX$49)+SUMIF('Driftsscenarie-effekter indtast'!$J$36:$J$49,'valglister og satser'!$B$32,'Driftsscenarie-effekter indtast'!$AX$36:$AX$49)+SUMIF('Driftsscenarie-effekter indtast'!$J$36:$J$49,'valglister og satser'!$B$34,'Driftsscenarie-effekter indtast'!$AX$36:$AX$49)+SUMIF('Driftsscenarie-effekter indtast'!$J$36:$J$49,'valglister og satser'!$B$29,'Driftsscenarie-effekter indtast'!$AX$36:$AX$49)</f>
        <v>0</v>
      </c>
    </row>
    <row r="90" spans="1:15" x14ac:dyDescent="0.25">
      <c r="A90" s="148"/>
      <c r="D90" s="33"/>
      <c r="F90" s="76"/>
      <c r="G90" s="23"/>
      <c r="H90" s="170"/>
      <c r="I90" s="23"/>
      <c r="J90" s="23"/>
      <c r="K90" s="23"/>
      <c r="L90" s="39"/>
    </row>
    <row r="91" spans="1:15" ht="19.5" thickBot="1" x14ac:dyDescent="0.35">
      <c r="D91" s="212" t="s">
        <v>20</v>
      </c>
      <c r="E91" s="51"/>
      <c r="F91" s="51"/>
      <c r="G91" s="54">
        <f>-SUM(G88:G89)+SUM(G83:G84)</f>
        <v>0</v>
      </c>
      <c r="H91" s="214">
        <f t="shared" ref="H91:L91" si="20">-SUM(H88:H89)+SUM(H83:H84)</f>
        <v>0</v>
      </c>
      <c r="I91" s="54">
        <f t="shared" si="20"/>
        <v>0</v>
      </c>
      <c r="J91" s="54">
        <f t="shared" si="20"/>
        <v>0</v>
      </c>
      <c r="K91" s="54">
        <f t="shared" si="20"/>
        <v>0</v>
      </c>
      <c r="L91" s="55">
        <f t="shared" si="20"/>
        <v>0</v>
      </c>
    </row>
    <row r="94" spans="1:15" s="4" customFormat="1" x14ac:dyDescent="0.25">
      <c r="A94" s="148"/>
      <c r="B94" s="148"/>
      <c r="D94" s="292" t="s">
        <v>153</v>
      </c>
    </row>
    <row r="95" spans="1:15" ht="15.75" thickBot="1" x14ac:dyDescent="0.3"/>
    <row r="96" spans="1:15" ht="36" customHeight="1" x14ac:dyDescent="0.25">
      <c r="D96" s="296" t="s">
        <v>22</v>
      </c>
      <c r="E96" s="307"/>
      <c r="F96" s="307"/>
      <c r="G96" s="307"/>
      <c r="H96" s="307"/>
      <c r="I96" s="307"/>
      <c r="J96" s="307"/>
      <c r="K96" s="307"/>
      <c r="L96" s="307"/>
      <c r="M96" s="307"/>
      <c r="N96" s="307"/>
      <c r="O96" s="308"/>
    </row>
    <row r="97" spans="1:15" ht="15.75" x14ac:dyDescent="0.25">
      <c r="D97" s="45"/>
      <c r="E97" s="46"/>
      <c r="F97" s="46"/>
      <c r="G97" s="47" t="s">
        <v>12</v>
      </c>
      <c r="H97" s="48">
        <f>H11</f>
        <v>0</v>
      </c>
      <c r="I97" s="48">
        <f>H97+1</f>
        <v>1</v>
      </c>
      <c r="J97" s="48">
        <f t="shared" ref="J97:O97" si="21">I97+1</f>
        <v>2</v>
      </c>
      <c r="K97" s="48">
        <f t="shared" si="21"/>
        <v>3</v>
      </c>
      <c r="L97" s="48">
        <f t="shared" si="21"/>
        <v>4</v>
      </c>
      <c r="M97" s="48">
        <f t="shared" si="21"/>
        <v>5</v>
      </c>
      <c r="N97" s="48">
        <f t="shared" si="21"/>
        <v>6</v>
      </c>
      <c r="O97" s="49">
        <f t="shared" si="21"/>
        <v>7</v>
      </c>
    </row>
    <row r="98" spans="1:15" x14ac:dyDescent="0.25">
      <c r="A98" s="150"/>
      <c r="D98" s="36"/>
      <c r="E98" s="1"/>
      <c r="F98" s="1"/>
      <c r="G98" s="52"/>
      <c r="H98" s="52"/>
      <c r="I98" s="52"/>
      <c r="J98" s="52"/>
      <c r="K98" s="52"/>
      <c r="L98" s="52"/>
      <c r="M98" s="52"/>
      <c r="N98" s="52"/>
      <c r="O98" s="53"/>
    </row>
    <row r="99" spans="1:15" x14ac:dyDescent="0.25">
      <c r="A99" s="148"/>
      <c r="D99" s="33" t="s">
        <v>23</v>
      </c>
      <c r="F99" s="5"/>
      <c r="G99" s="23">
        <f t="shared" ref="G99:O99" si="22">G13</f>
        <v>0</v>
      </c>
      <c r="H99" s="23">
        <f t="shared" si="22"/>
        <v>0</v>
      </c>
      <c r="I99" s="23">
        <f t="shared" si="22"/>
        <v>0</v>
      </c>
      <c r="J99" s="23">
        <f t="shared" si="22"/>
        <v>0</v>
      </c>
      <c r="K99" s="23">
        <f t="shared" si="22"/>
        <v>0</v>
      </c>
      <c r="L99" s="23">
        <f t="shared" si="22"/>
        <v>0</v>
      </c>
      <c r="M99" s="23">
        <f t="shared" si="22"/>
        <v>0</v>
      </c>
      <c r="N99" s="23">
        <f t="shared" si="22"/>
        <v>0</v>
      </c>
      <c r="O99" s="39">
        <f t="shared" si="22"/>
        <v>0</v>
      </c>
    </row>
    <row r="100" spans="1:15" x14ac:dyDescent="0.25">
      <c r="D100" s="33" t="s">
        <v>24</v>
      </c>
      <c r="F100" s="5"/>
      <c r="G100" s="23">
        <f>G72</f>
        <v>0</v>
      </c>
      <c r="H100" s="23">
        <f>_xlfn.XLOOKUP(H97,$S$61:$S$65,$T$61:$T$65,0)</f>
        <v>0</v>
      </c>
      <c r="I100" s="23">
        <f t="shared" ref="I100:O100" si="23">_xlfn.XLOOKUP(I97,$S$61:$S$65,$T$61:$T$65,0)</f>
        <v>0</v>
      </c>
      <c r="J100" s="23">
        <f t="shared" si="23"/>
        <v>0</v>
      </c>
      <c r="K100" s="23">
        <f t="shared" si="23"/>
        <v>0</v>
      </c>
      <c r="L100" s="23">
        <f t="shared" si="23"/>
        <v>0</v>
      </c>
      <c r="M100" s="23">
        <f t="shared" si="23"/>
        <v>0</v>
      </c>
      <c r="N100" s="23">
        <f t="shared" si="23"/>
        <v>0</v>
      </c>
      <c r="O100" s="39">
        <f t="shared" si="23"/>
        <v>0</v>
      </c>
    </row>
    <row r="101" spans="1:15" ht="15.75" thickBot="1" x14ac:dyDescent="0.3">
      <c r="D101" s="50" t="s">
        <v>25</v>
      </c>
      <c r="E101" s="51"/>
      <c r="F101" s="51"/>
      <c r="G101" s="54">
        <f>G100-G99</f>
        <v>0</v>
      </c>
      <c r="H101" s="54"/>
      <c r="I101" s="54"/>
      <c r="J101" s="54"/>
      <c r="K101" s="54"/>
      <c r="L101" s="54"/>
      <c r="M101" s="54"/>
      <c r="N101" s="54"/>
      <c r="O101" s="55"/>
    </row>
    <row r="104" spans="1:15" x14ac:dyDescent="0.25">
      <c r="D104" s="292" t="s">
        <v>157</v>
      </c>
    </row>
    <row r="105" spans="1:15" ht="15.75" thickBot="1" x14ac:dyDescent="0.3"/>
    <row r="106" spans="1:15" ht="26.25" x14ac:dyDescent="0.25">
      <c r="D106" s="293" t="s">
        <v>144</v>
      </c>
      <c r="E106" s="294"/>
      <c r="F106" s="294"/>
      <c r="G106" s="294"/>
      <c r="H106" s="294"/>
      <c r="I106" s="294"/>
      <c r="J106" s="294"/>
      <c r="K106" s="295"/>
    </row>
    <row r="107" spans="1:15" ht="16.5" thickBot="1" x14ac:dyDescent="0.3">
      <c r="D107" s="284"/>
      <c r="E107" s="285"/>
      <c r="F107" s="285"/>
      <c r="G107" s="286" t="s">
        <v>12</v>
      </c>
      <c r="H107" s="287">
        <f>'Projektomk indtast'!$N$10</f>
        <v>0</v>
      </c>
      <c r="I107" s="287">
        <f>'Projektomk indtast'!$V$10</f>
        <v>1</v>
      </c>
      <c r="J107" s="287">
        <f>'Projektomk indtast'!$AD$10</f>
        <v>2</v>
      </c>
      <c r="K107" s="288">
        <f>'Projektomk indtast'!$AL$10</f>
        <v>3</v>
      </c>
    </row>
    <row r="108" spans="1:15" x14ac:dyDescent="0.25">
      <c r="D108" s="279" t="s">
        <v>146</v>
      </c>
      <c r="E108" s="280"/>
      <c r="F108" s="279"/>
      <c r="G108" s="281">
        <f ca="1">SUM(H108:K108)</f>
        <v>0</v>
      </c>
      <c r="H108" s="281">
        <f ca="1">SUBTOTAL(9,H109:H110)</f>
        <v>0</v>
      </c>
      <c r="I108" s="281">
        <f t="shared" ref="I108" si="24">SUBTOTAL(9,I109:I110)</f>
        <v>0</v>
      </c>
      <c r="J108" s="281">
        <f>SUBTOTAL(9,J109:J110)</f>
        <v>0</v>
      </c>
      <c r="K108" s="282">
        <f>SUBTOTAL(9,K109:K110)</f>
        <v>0</v>
      </c>
    </row>
    <row r="109" spans="1:15" x14ac:dyDescent="0.25">
      <c r="D109" s="36"/>
      <c r="E109" s="1"/>
      <c r="F109" s="289" t="s">
        <v>23</v>
      </c>
      <c r="G109" s="23">
        <f>SUM(H109:K109)</f>
        <v>0</v>
      </c>
      <c r="H109" s="23">
        <f>SUMIF('Projektomk indtast'!$H$17:$H$85,'valglister og satser'!$G$10,'Projektomk indtast'!$T$17:$T$86)</f>
        <v>0</v>
      </c>
      <c r="I109" s="23">
        <f>SUMIF('Projektomk indtast'!$H$17:$H$85,'valglister og satser'!$G$10,'Projektomk indtast'!$AB$17:$AB$86)</f>
        <v>0</v>
      </c>
      <c r="J109" s="23">
        <f>SUMIF('Projektomk indtast'!$H$17:$H$85,'valglister og satser'!$G$10,'Projektomk indtast'!$AJ$17:$AJ$86)</f>
        <v>0</v>
      </c>
      <c r="K109" s="39">
        <f>SUMIF('Projektomk indtast'!$H$17:$H$85,'valglister og satser'!$G$10,'Projektomk indtast'!$AR$17:$AR$86)</f>
        <v>0</v>
      </c>
    </row>
    <row r="110" spans="1:15" ht="15.75" thickBot="1" x14ac:dyDescent="0.3">
      <c r="D110" s="50"/>
      <c r="E110" s="51"/>
      <c r="F110" s="290" t="s">
        <v>145</v>
      </c>
      <c r="G110" s="41">
        <f ca="1">SUM(H110:K110)</f>
        <v>0</v>
      </c>
      <c r="H110" s="41">
        <f ca="1">SUMIF('Driftsscenarie-effekter indtast'!$J$17:$J$49,'valglister og satser'!$B$29,'Driftsscenarie-effekter indtast'!$T$36:$T$50)</f>
        <v>0</v>
      </c>
      <c r="I110" s="41">
        <v>0</v>
      </c>
      <c r="J110" s="41">
        <v>0</v>
      </c>
      <c r="K110" s="42">
        <v>0</v>
      </c>
    </row>
    <row r="112" spans="1:15" x14ac:dyDescent="0.25">
      <c r="D112" s="1"/>
      <c r="E112" s="1"/>
      <c r="F112" s="1"/>
      <c r="G112" s="227"/>
    </row>
    <row r="114" spans="3:16" ht="26.25" x14ac:dyDescent="0.4">
      <c r="C114" s="2" t="s">
        <v>26</v>
      </c>
      <c r="D114" s="2"/>
    </row>
    <row r="116" spans="3:16" x14ac:dyDescent="0.25">
      <c r="D116" s="4" t="s">
        <v>143</v>
      </c>
    </row>
    <row r="117" spans="3:16" ht="15.75" thickBot="1" x14ac:dyDescent="0.3"/>
    <row r="118" spans="3:16" ht="56.45" customHeight="1" x14ac:dyDescent="0.4">
      <c r="D118" s="303" t="s">
        <v>126</v>
      </c>
      <c r="E118" s="304"/>
      <c r="F118" s="304"/>
      <c r="G118" s="304"/>
      <c r="H118" s="304"/>
      <c r="I118" s="304"/>
      <c r="J118" s="304"/>
      <c r="K118" s="305"/>
      <c r="P118" s="1"/>
    </row>
    <row r="119" spans="3:16" x14ac:dyDescent="0.25">
      <c r="D119" s="260"/>
      <c r="E119" s="3"/>
      <c r="F119" s="3"/>
      <c r="G119" s="261" t="s">
        <v>12</v>
      </c>
      <c r="H119" s="135">
        <f>'Projektomk indtast'!$N$10</f>
        <v>0</v>
      </c>
      <c r="I119" s="135">
        <f>'Projektomk indtast'!$V$10</f>
        <v>1</v>
      </c>
      <c r="J119" s="262">
        <f>'Projektomk indtast'!$AD$10</f>
        <v>2</v>
      </c>
      <c r="K119" s="263">
        <f>'Projektomk indtast'!$AL$10</f>
        <v>3</v>
      </c>
    </row>
    <row r="120" spans="3:16" x14ac:dyDescent="0.25">
      <c r="D120" s="33"/>
      <c r="G120" s="264"/>
      <c r="H120" s="1"/>
      <c r="I120" s="1"/>
      <c r="J120" s="1"/>
      <c r="K120" s="108"/>
    </row>
    <row r="121" spans="3:16" x14ac:dyDescent="0.25">
      <c r="D121" s="36" t="s">
        <v>127</v>
      </c>
      <c r="E121" s="1"/>
      <c r="F121" s="1"/>
      <c r="G121" s="52">
        <f>G47</f>
        <v>0</v>
      </c>
      <c r="H121" s="52">
        <f>H47</f>
        <v>0</v>
      </c>
      <c r="I121" s="52">
        <f>I47</f>
        <v>0</v>
      </c>
      <c r="J121" s="52">
        <f>J47</f>
        <v>0</v>
      </c>
      <c r="K121" s="53">
        <f>K47</f>
        <v>0</v>
      </c>
    </row>
    <row r="122" spans="3:16" x14ac:dyDescent="0.25">
      <c r="D122" s="151"/>
      <c r="E122" s="152"/>
      <c r="F122" s="152"/>
      <c r="G122" s="265"/>
      <c r="H122" s="266"/>
      <c r="I122" s="266"/>
      <c r="J122" s="266"/>
      <c r="K122" s="267"/>
    </row>
    <row r="123" spans="3:16" x14ac:dyDescent="0.25">
      <c r="D123" s="36"/>
      <c r="E123" s="1"/>
      <c r="F123" s="1"/>
      <c r="G123" s="268"/>
      <c r="H123" s="52"/>
      <c r="I123" s="52"/>
      <c r="J123" s="52"/>
      <c r="K123" s="53"/>
    </row>
    <row r="124" spans="3:16" x14ac:dyDescent="0.25">
      <c r="D124" s="36"/>
      <c r="E124" s="1" t="str">
        <f>$F$48</f>
        <v/>
      </c>
      <c r="F124" s="1"/>
      <c r="G124" s="52">
        <f>SUM(H124:K124)</f>
        <v>0</v>
      </c>
      <c r="H124" s="52">
        <f>SUM(H125:H127)</f>
        <v>0</v>
      </c>
      <c r="I124" s="52">
        <f>SUM(I125:I127)</f>
        <v>0</v>
      </c>
      <c r="J124" s="52">
        <f t="shared" ref="J124:K124" si="25">SUM(J125:J127)</f>
        <v>0</v>
      </c>
      <c r="K124" s="53">
        <f t="shared" si="25"/>
        <v>0</v>
      </c>
    </row>
    <row r="125" spans="3:16" x14ac:dyDescent="0.25">
      <c r="D125" s="33"/>
      <c r="F125" t="s">
        <v>27</v>
      </c>
      <c r="G125" s="23">
        <f t="shared" ref="G125:G127" si="26">SUM(H125:K125)</f>
        <v>0</v>
      </c>
      <c r="H125" s="23">
        <f>SUMIFS('Projektomk indtast'!$T$17:$T$86,'Projektomk indtast'!$I$17:$I$86,'Opsummering - rapporter'!E124,'Projektomk indtast'!$H$17:$H$86,'valglister og satser'!$G$12)</f>
        <v>0</v>
      </c>
      <c r="I125" s="23">
        <f>SUMIFS('Projektomk indtast'!$AB$17:$AB$86,'Projektomk indtast'!$I$17:$I$86,'Opsummering - rapporter'!E124,'Projektomk indtast'!$H$17:$H$86,'valglister og satser'!$G$12)</f>
        <v>0</v>
      </c>
      <c r="J125" s="23">
        <f>SUMIFS('Projektomk indtast'!$AJ$17:$AJ$86,'Projektomk indtast'!$I$17:$I$86,'Opsummering - rapporter'!E124,'Projektomk indtast'!$H$17:$H$86,'valglister og satser'!$G$12)</f>
        <v>0</v>
      </c>
      <c r="K125" s="39">
        <f>SUMIFS('Projektomk indtast'!$AR$17:$AR$86,'Projektomk indtast'!$I$17:$I$86,'Opsummering - rapporter'!E124,'Projektomk indtast'!$H$17:$H$86,'valglister og satser'!$G$12)</f>
        <v>0</v>
      </c>
    </row>
    <row r="126" spans="3:16" x14ac:dyDescent="0.25">
      <c r="D126" s="33"/>
      <c r="F126" t="s">
        <v>28</v>
      </c>
      <c r="G126" s="23">
        <f t="shared" si="26"/>
        <v>0</v>
      </c>
      <c r="H126" s="23">
        <f>SUMIFS('Projektomk indtast'!$T$17:$T$86,'Projektomk indtast'!$I$17:$I$86,'Opsummering - rapporter'!E124,'Projektomk indtast'!$H$17:$H$86,'valglister og satser'!$G$14)</f>
        <v>0</v>
      </c>
      <c r="I126" s="23">
        <f>SUMIFS('Projektomk indtast'!$AB$17:$AB$86,'Projektomk indtast'!$I$17:$I$86,'Opsummering - rapporter'!E124,'Projektomk indtast'!$H$17:$H$86,'valglister og satser'!$G$14)</f>
        <v>0</v>
      </c>
      <c r="J126" s="23">
        <f>SUMIFS('Projektomk indtast'!$AJ$17:$AJ$86,'Projektomk indtast'!$I$17:$I$86,'Opsummering - rapporter'!E124,'Projektomk indtast'!$H$17:$H$86,'valglister og satser'!$G$14)</f>
        <v>0</v>
      </c>
      <c r="K126" s="39">
        <f>SUMIFS('Projektomk indtast'!$AR$17:$AR$86,'Projektomk indtast'!$I$17:$I$86,'Opsummering - rapporter'!E124,'Projektomk indtast'!$H$17:$H$86,'valglister og satser'!$G$14)</f>
        <v>0</v>
      </c>
    </row>
    <row r="127" spans="3:16" x14ac:dyDescent="0.25">
      <c r="D127" s="33"/>
      <c r="F127" t="s">
        <v>29</v>
      </c>
      <c r="G127" s="23">
        <f t="shared" si="26"/>
        <v>0</v>
      </c>
      <c r="H127" s="23">
        <f>SUMIFS('Projektomk indtast'!$T$17:$T$86,'Projektomk indtast'!$I$17:$I$86,'Opsummering - rapporter'!E124,'Projektomk indtast'!$H$17:$H$86,'valglister og satser'!$G$10)</f>
        <v>0</v>
      </c>
      <c r="I127" s="23">
        <f>SUMIFS('Projektomk indtast'!$AB$17:$AB$86,'Projektomk indtast'!$I$17:$I$86,'Opsummering - rapporter'!E124,'Projektomk indtast'!$H$17:$H$86,'valglister og satser'!$G$10)</f>
        <v>0</v>
      </c>
      <c r="J127" s="23">
        <f>SUMIFS('Projektomk indtast'!$AJ$17:$AJ$86,'Projektomk indtast'!$I$17:$I$86,'Opsummering - rapporter'!E124,'Projektomk indtast'!$H$17:$H$86,'valglister og satser'!$G$10)</f>
        <v>0</v>
      </c>
      <c r="K127" s="39">
        <f>SUMIFS('Projektomk indtast'!$AR$17:$AR$86,'Projektomk indtast'!$I$17:$I$86,'Opsummering - rapporter'!E124,'Projektomk indtast'!$H$17:$H$86,'valglister og satser'!$G$10)</f>
        <v>0</v>
      </c>
    </row>
    <row r="128" spans="3:16" x14ac:dyDescent="0.25">
      <c r="D128" s="33"/>
      <c r="G128" s="23"/>
      <c r="H128" s="23"/>
      <c r="I128" s="23"/>
      <c r="J128" s="23"/>
      <c r="K128" s="39"/>
    </row>
    <row r="129" spans="4:11" x14ac:dyDescent="0.25">
      <c r="D129" s="33"/>
      <c r="E129" s="1" t="str">
        <f>$F$49</f>
        <v/>
      </c>
      <c r="G129" s="52">
        <f>SUM(H129:K129)</f>
        <v>0</v>
      </c>
      <c r="H129" s="52">
        <f>SUM(H130:H132)</f>
        <v>0</v>
      </c>
      <c r="I129" s="52">
        <f>SUM(I130:I132)</f>
        <v>0</v>
      </c>
      <c r="J129" s="52">
        <f>SUM(J130:J132)</f>
        <v>0</v>
      </c>
      <c r="K129" s="53">
        <f t="shared" ref="K129" si="27">SUM(K130:K132)</f>
        <v>0</v>
      </c>
    </row>
    <row r="130" spans="4:11" x14ac:dyDescent="0.25">
      <c r="D130" s="33"/>
      <c r="F130" t="s">
        <v>27</v>
      </c>
      <c r="G130" s="23">
        <f t="shared" ref="G130:G132" si="28">SUM(H130:K130)</f>
        <v>0</v>
      </c>
      <c r="H130" s="23">
        <f>SUMIFS('Projektomk indtast'!$T$17:$T$86,'Projektomk indtast'!$I$17:$I$86,'Opsummering - rapporter'!E129,'Projektomk indtast'!$H$17:$H$86,'valglister og satser'!$G$12)</f>
        <v>0</v>
      </c>
      <c r="I130" s="23">
        <f>SUMIFS('Projektomk indtast'!$AB$17:$AB$86,'Projektomk indtast'!$I$17:$I$86,'Opsummering - rapporter'!E129,'Projektomk indtast'!$H$17:$H$86,'valglister og satser'!$G$12)</f>
        <v>0</v>
      </c>
      <c r="J130" s="23">
        <f>SUMIFS('Projektomk indtast'!$AJ$17:$AJ$86,'Projektomk indtast'!$I$17:$I$86,'Opsummering - rapporter'!E129,'Projektomk indtast'!$H$17:$H$86,'valglister og satser'!$G$12)</f>
        <v>0</v>
      </c>
      <c r="K130" s="39">
        <f>SUMIFS('Projektomk indtast'!$AR$17:$AR$86,'Projektomk indtast'!$I$17:$I$86,'Opsummering - rapporter'!E129,'Projektomk indtast'!$H$17:$H$86,'valglister og satser'!$G$12)</f>
        <v>0</v>
      </c>
    </row>
    <row r="131" spans="4:11" x14ac:dyDescent="0.25">
      <c r="D131" s="33"/>
      <c r="F131" t="s">
        <v>28</v>
      </c>
      <c r="G131" s="23">
        <f t="shared" si="28"/>
        <v>0</v>
      </c>
      <c r="H131" s="23">
        <f>SUMIFS('Projektomk indtast'!$T$17:$T$86,'Projektomk indtast'!$I$17:$I$86,'Opsummering - rapporter'!E129,'Projektomk indtast'!$H$17:$H$86,'valglister og satser'!$G$14)</f>
        <v>0</v>
      </c>
      <c r="I131" s="23">
        <f>SUMIFS('Projektomk indtast'!$AB$17:$AB$86,'Projektomk indtast'!$I$17:$I$86,'Opsummering - rapporter'!E129,'Projektomk indtast'!$H$17:$H$86,'valglister og satser'!$G$14)</f>
        <v>0</v>
      </c>
      <c r="J131" s="23">
        <f>SUMIFS('Projektomk indtast'!$AJ$17:$AJ$86,'Projektomk indtast'!$I$17:$I$86,'Opsummering - rapporter'!E129,'Projektomk indtast'!$H$17:$H$86,'valglister og satser'!$G$14)</f>
        <v>0</v>
      </c>
      <c r="K131" s="39">
        <f>SUMIFS('Projektomk indtast'!$AR$17:$AR$86,'Projektomk indtast'!$I$17:$I$86,'Opsummering - rapporter'!E129,'Projektomk indtast'!$H$17:$H$86,'valglister og satser'!$G$14)</f>
        <v>0</v>
      </c>
    </row>
    <row r="132" spans="4:11" x14ac:dyDescent="0.25">
      <c r="D132" s="33"/>
      <c r="F132" t="s">
        <v>29</v>
      </c>
      <c r="G132" s="23">
        <f t="shared" si="28"/>
        <v>0</v>
      </c>
      <c r="H132" s="23">
        <f>SUMIFS('Projektomk indtast'!$T$17:$T$86,'Projektomk indtast'!$I$17:$I$86,'Opsummering - rapporter'!E129,'Projektomk indtast'!$H$17:$H$86,'valglister og satser'!$G$10)</f>
        <v>0</v>
      </c>
      <c r="I132" s="23">
        <f>SUMIFS('Projektomk indtast'!$AB$17:$AB$86,'Projektomk indtast'!$I$17:$I$86,'Opsummering - rapporter'!E129,'Projektomk indtast'!$H$17:$H$86,'valglister og satser'!$G$10)</f>
        <v>0</v>
      </c>
      <c r="J132" s="23">
        <f>SUMIFS('Projektomk indtast'!$AJ$17:$AJ$86,'Projektomk indtast'!$I$17:$I$86,'Opsummering - rapporter'!E129,'Projektomk indtast'!$H$17:$H$86,'valglister og satser'!$G$10)</f>
        <v>0</v>
      </c>
      <c r="K132" s="39">
        <f>SUMIFS('Projektomk indtast'!$AR$17:$AR$86,'Projektomk indtast'!$I$17:$I$86,'Opsummering - rapporter'!E129,'Projektomk indtast'!$H$17:$H$86,'valglister og satser'!$G$10)</f>
        <v>0</v>
      </c>
    </row>
    <row r="133" spans="4:11" x14ac:dyDescent="0.25">
      <c r="D133" s="33"/>
      <c r="G133" s="23"/>
      <c r="H133" s="23"/>
      <c r="I133" s="23"/>
      <c r="J133" s="23"/>
      <c r="K133" s="39"/>
    </row>
    <row r="134" spans="4:11" x14ac:dyDescent="0.25">
      <c r="D134" s="33"/>
      <c r="E134" s="1" t="str">
        <f>$F$50</f>
        <v/>
      </c>
      <c r="G134" s="52">
        <f>SUM(H134:K134)</f>
        <v>0</v>
      </c>
      <c r="H134" s="52">
        <f>SUM(H135:H137)</f>
        <v>0</v>
      </c>
      <c r="I134" s="52">
        <f>SUM(I135:I137)</f>
        <v>0</v>
      </c>
      <c r="J134" s="52">
        <f>SUM(J135:J137)</f>
        <v>0</v>
      </c>
      <c r="K134" s="53">
        <f t="shared" ref="K134" si="29">SUM(K135:K137)</f>
        <v>0</v>
      </c>
    </row>
    <row r="135" spans="4:11" x14ac:dyDescent="0.25">
      <c r="D135" s="33"/>
      <c r="F135" t="s">
        <v>27</v>
      </c>
      <c r="G135" s="23">
        <f t="shared" ref="G135:G137" si="30">SUM(H135:K135)</f>
        <v>0</v>
      </c>
      <c r="H135" s="23">
        <f>SUMIFS('Projektomk indtast'!$T$17:$T$86,'Projektomk indtast'!$I$17:$I$86,'Opsummering - rapporter'!E134,'Projektomk indtast'!$H$17:$H$86,'valglister og satser'!$G$12)</f>
        <v>0</v>
      </c>
      <c r="I135" s="23">
        <f>SUMIFS('Projektomk indtast'!$AB$17:$AB$86,'Projektomk indtast'!$I$17:$I$86,'Opsummering - rapporter'!E134,'Projektomk indtast'!$H$17:$H$86,'valglister og satser'!$G$12)</f>
        <v>0</v>
      </c>
      <c r="J135" s="23">
        <f>SUMIFS('Projektomk indtast'!$AJ$17:$AJ$86,'Projektomk indtast'!$I$17:$I$86,'Opsummering - rapporter'!E134,'Projektomk indtast'!$H$17:$H$86,'valglister og satser'!$G$12)</f>
        <v>0</v>
      </c>
      <c r="K135" s="39">
        <f>SUMIFS('Projektomk indtast'!$AR$17:$AR$86,'Projektomk indtast'!$I$17:$I$86,'Opsummering - rapporter'!E134,'Projektomk indtast'!$H$17:$H$86,'valglister og satser'!$G$12)</f>
        <v>0</v>
      </c>
    </row>
    <row r="136" spans="4:11" x14ac:dyDescent="0.25">
      <c r="D136" s="33"/>
      <c r="F136" t="s">
        <v>28</v>
      </c>
      <c r="G136" s="23">
        <f t="shared" si="30"/>
        <v>0</v>
      </c>
      <c r="H136" s="23">
        <f>SUMIFS('Projektomk indtast'!$T$17:$T$86,'Projektomk indtast'!$I$17:$I$86,'Opsummering - rapporter'!E134,'Projektomk indtast'!$H$17:$H$86,'valglister og satser'!$G$14)</f>
        <v>0</v>
      </c>
      <c r="I136" s="23">
        <f>SUMIFS('Projektomk indtast'!$AB$17:$AB$86,'Projektomk indtast'!$I$17:$I$86,'Opsummering - rapporter'!E134,'Projektomk indtast'!$H$17:$H$86,'valglister og satser'!$G$14)</f>
        <v>0</v>
      </c>
      <c r="J136" s="23">
        <f>SUMIFS('Projektomk indtast'!$AJ$17:$AJ$86,'Projektomk indtast'!$I$17:$I$86,'Opsummering - rapporter'!E134,'Projektomk indtast'!$H$17:$H$86,'valglister og satser'!$G$14)</f>
        <v>0</v>
      </c>
      <c r="K136" s="39">
        <f>SUMIFS('Projektomk indtast'!$AR$17:$AR$86,'Projektomk indtast'!$I$17:$I$86,'Opsummering - rapporter'!E134,'Projektomk indtast'!$H$17:$H$86,'valglister og satser'!$G$14)</f>
        <v>0</v>
      </c>
    </row>
    <row r="137" spans="4:11" x14ac:dyDescent="0.25">
      <c r="D137" s="33"/>
      <c r="F137" t="s">
        <v>29</v>
      </c>
      <c r="G137" s="23">
        <f t="shared" si="30"/>
        <v>0</v>
      </c>
      <c r="H137" s="23">
        <f>SUMIFS('Projektomk indtast'!$T$17:$T$86,'Projektomk indtast'!$I$17:$I$86,'Opsummering - rapporter'!E134,'Projektomk indtast'!$H$17:$H$86,'valglister og satser'!$G$10)</f>
        <v>0</v>
      </c>
      <c r="I137" s="23">
        <f>SUMIFS('Projektomk indtast'!$AB$17:$AB$86,'Projektomk indtast'!$I$17:$I$86,'Opsummering - rapporter'!E134,'Projektomk indtast'!$H$17:$H$86,'valglister og satser'!$G$10)</f>
        <v>0</v>
      </c>
      <c r="J137" s="23">
        <f>SUMIFS('Projektomk indtast'!$AJ$17:$AJ$86,'Projektomk indtast'!$I$17:$I$86,'Opsummering - rapporter'!E134,'Projektomk indtast'!$H$17:$H$86,'valglister og satser'!$G$10)</f>
        <v>0</v>
      </c>
      <c r="K137" s="39">
        <f>SUMIFS('Projektomk indtast'!$AR$17:$AR$86,'Projektomk indtast'!$I$17:$I$86,'Opsummering - rapporter'!E134,'Projektomk indtast'!$H$17:$H$86,'valglister og satser'!$G$10)</f>
        <v>0</v>
      </c>
    </row>
    <row r="138" spans="4:11" x14ac:dyDescent="0.25">
      <c r="D138" s="33"/>
      <c r="G138" s="23"/>
      <c r="H138" s="23"/>
      <c r="I138" s="23"/>
      <c r="J138" s="23"/>
      <c r="K138" s="39"/>
    </row>
    <row r="139" spans="4:11" x14ac:dyDescent="0.25">
      <c r="D139" s="33"/>
      <c r="E139" s="1" t="str">
        <f>$F$51</f>
        <v/>
      </c>
      <c r="G139" s="52">
        <f>SUM(H139:K139)</f>
        <v>0</v>
      </c>
      <c r="H139" s="52">
        <f>SUM(H140:H142)</f>
        <v>0</v>
      </c>
      <c r="I139" s="52">
        <f>SUM(I140:I142)</f>
        <v>0</v>
      </c>
      <c r="J139" s="52">
        <f>SUM(J140:J142)</f>
        <v>0</v>
      </c>
      <c r="K139" s="53">
        <f t="shared" ref="K139" si="31">SUM(K140:K142)</f>
        <v>0</v>
      </c>
    </row>
    <row r="140" spans="4:11" x14ac:dyDescent="0.25">
      <c r="D140" s="33"/>
      <c r="F140" t="s">
        <v>27</v>
      </c>
      <c r="G140" s="23">
        <f t="shared" ref="G140:G142" si="32">SUM(H140:K140)</f>
        <v>0</v>
      </c>
      <c r="H140" s="23">
        <f>SUMIFS('Projektomk indtast'!$T$17:$T$86,'Projektomk indtast'!$I$17:$I$86,'Opsummering - rapporter'!E139,'Projektomk indtast'!$H$17:$H$86,'valglister og satser'!$G$12)</f>
        <v>0</v>
      </c>
      <c r="I140" s="23">
        <f>SUMIFS('Projektomk indtast'!$AB$17:$AB$86,'Projektomk indtast'!$I$17:$I$86,'Opsummering - rapporter'!E139,'Projektomk indtast'!$H$17:$H$86,'valglister og satser'!$G$12)</f>
        <v>0</v>
      </c>
      <c r="J140" s="23">
        <f>SUMIFS('Projektomk indtast'!$AJ$17:$AJ$86,'Projektomk indtast'!$I$17:$I$86,'Opsummering - rapporter'!E139,'Projektomk indtast'!$H$17:$H$86,'valglister og satser'!$G$12)</f>
        <v>0</v>
      </c>
      <c r="K140" s="39">
        <f>SUMIFS('Projektomk indtast'!$AR$17:$AR$86,'Projektomk indtast'!$I$17:$I$86,'Opsummering - rapporter'!E139,'Projektomk indtast'!$H$17:$H$86,'valglister og satser'!$G$12)</f>
        <v>0</v>
      </c>
    </row>
    <row r="141" spans="4:11" x14ac:dyDescent="0.25">
      <c r="D141" s="33"/>
      <c r="F141" t="s">
        <v>28</v>
      </c>
      <c r="G141" s="23">
        <f t="shared" si="32"/>
        <v>0</v>
      </c>
      <c r="H141" s="23">
        <f>SUMIFS('Projektomk indtast'!$T$17:$T$86,'Projektomk indtast'!$I$17:$I$86,'Opsummering - rapporter'!E139,'Projektomk indtast'!$H$17:$H$86,'valglister og satser'!$G$14)</f>
        <v>0</v>
      </c>
      <c r="I141" s="23">
        <f>SUMIFS('Projektomk indtast'!$AB$17:$AB$86,'Projektomk indtast'!$I$17:$I$86,'Opsummering - rapporter'!E139,'Projektomk indtast'!$H$17:$H$86,'valglister og satser'!$G$14)</f>
        <v>0</v>
      </c>
      <c r="J141" s="23">
        <f>SUMIFS('Projektomk indtast'!$AJ$17:$AJ$86,'Projektomk indtast'!$I$17:$I$86,'Opsummering - rapporter'!E139,'Projektomk indtast'!$H$17:$H$86,'valglister og satser'!$G$14)</f>
        <v>0</v>
      </c>
      <c r="K141" s="39">
        <f>SUMIFS('Projektomk indtast'!$AR$17:$AR$86,'Projektomk indtast'!$I$17:$I$86,'Opsummering - rapporter'!E139,'Projektomk indtast'!$H$17:$H$86,'valglister og satser'!$G$14)</f>
        <v>0</v>
      </c>
    </row>
    <row r="142" spans="4:11" x14ac:dyDescent="0.25">
      <c r="D142" s="33"/>
      <c r="F142" t="s">
        <v>29</v>
      </c>
      <c r="G142" s="23">
        <f t="shared" si="32"/>
        <v>0</v>
      </c>
      <c r="H142" s="23">
        <f>SUMIFS('Projektomk indtast'!$T$17:$T$86,'Projektomk indtast'!$I$17:$I$86,'Opsummering - rapporter'!E139,'Projektomk indtast'!$H$17:$H$86,'valglister og satser'!$G$10)</f>
        <v>0</v>
      </c>
      <c r="I142" s="23">
        <f>SUMIFS('Projektomk indtast'!$AB$17:$AB$86,'Projektomk indtast'!$I$17:$I$86,'Opsummering - rapporter'!E139,'Projektomk indtast'!$H$17:$H$86,'valglister og satser'!$G$10)</f>
        <v>0</v>
      </c>
      <c r="J142" s="23">
        <f>SUMIFS('Projektomk indtast'!$AJ$17:$AJ$86,'Projektomk indtast'!$I$17:$I$86,'Opsummering - rapporter'!E139,'Projektomk indtast'!$H$17:$H$86,'valglister og satser'!$G$10)</f>
        <v>0</v>
      </c>
      <c r="K142" s="39">
        <f>SUMIFS('Projektomk indtast'!$AR$17:$AR$86,'Projektomk indtast'!$I$17:$I$86,'Opsummering - rapporter'!E139,'Projektomk indtast'!$H$17:$H$86,'valglister og satser'!$G$10)</f>
        <v>0</v>
      </c>
    </row>
    <row r="143" spans="4:11" x14ac:dyDescent="0.25">
      <c r="D143" s="33"/>
      <c r="G143" s="23"/>
      <c r="H143" s="23"/>
      <c r="I143" s="23"/>
      <c r="J143" s="23"/>
      <c r="K143" s="39"/>
    </row>
    <row r="144" spans="4:11" x14ac:dyDescent="0.25">
      <c r="D144" s="33"/>
      <c r="E144" s="1" t="str">
        <f>$F$52</f>
        <v/>
      </c>
      <c r="G144" s="52">
        <f>SUM(H144:K144)</f>
        <v>0</v>
      </c>
      <c r="H144" s="52">
        <f>SUM(H145:H147)</f>
        <v>0</v>
      </c>
      <c r="I144" s="52">
        <f>SUM(I145:I147)</f>
        <v>0</v>
      </c>
      <c r="J144" s="52">
        <f>SUM(J145:J147)</f>
        <v>0</v>
      </c>
      <c r="K144" s="53">
        <f t="shared" ref="K144" si="33">SUM(K145:K147)</f>
        <v>0</v>
      </c>
    </row>
    <row r="145" spans="4:17" x14ac:dyDescent="0.25">
      <c r="D145" s="33"/>
      <c r="F145" t="s">
        <v>27</v>
      </c>
      <c r="G145" s="23">
        <f t="shared" ref="G145:G147" si="34">SUM(H145:K145)</f>
        <v>0</v>
      </c>
      <c r="H145" s="23">
        <f>SUMIFS('Projektomk indtast'!$T$17:$T$86,'Projektomk indtast'!$I$17:$I$86,'Opsummering - rapporter'!E144,'Projektomk indtast'!$H$17:$H$86,'valglister og satser'!$G$12)</f>
        <v>0</v>
      </c>
      <c r="I145" s="23">
        <f>SUMIFS('Projektomk indtast'!$AB$17:$AB$86,'Projektomk indtast'!$I$17:$I$86,'Opsummering - rapporter'!E144,'Projektomk indtast'!$H$17:$H$86,'valglister og satser'!$G$12)</f>
        <v>0</v>
      </c>
      <c r="J145" s="23">
        <f>SUMIFS('Projektomk indtast'!$AJ$17:$AJ$86,'Projektomk indtast'!$I$17:$I$86,'Opsummering - rapporter'!E144,'Projektomk indtast'!$H$17:$H$86,'valglister og satser'!$G$12)</f>
        <v>0</v>
      </c>
      <c r="K145" s="39">
        <f>SUMIFS('Projektomk indtast'!$AR$17:$AR$86,'Projektomk indtast'!$I$17:$I$86,'Opsummering - rapporter'!E144,'Projektomk indtast'!$H$17:$H$86,'valglister og satser'!$G$12)</f>
        <v>0</v>
      </c>
    </row>
    <row r="146" spans="4:17" x14ac:dyDescent="0.25">
      <c r="D146" s="33"/>
      <c r="F146" t="s">
        <v>28</v>
      </c>
      <c r="G146" s="23">
        <f t="shared" si="34"/>
        <v>0</v>
      </c>
      <c r="H146" s="23">
        <f>SUMIFS('Projektomk indtast'!$T$17:$T$86,'Projektomk indtast'!$I$17:$I$86,'Opsummering - rapporter'!E144,'Projektomk indtast'!$H$17:$H$86,'valglister og satser'!$G$14)</f>
        <v>0</v>
      </c>
      <c r="I146" s="23">
        <f>SUMIFS('Projektomk indtast'!$AB$17:$AB$86,'Projektomk indtast'!$I$17:$I$86,'Opsummering - rapporter'!E144,'Projektomk indtast'!$H$17:$H$86,'valglister og satser'!$G$14)</f>
        <v>0</v>
      </c>
      <c r="J146" s="23">
        <f>SUMIFS('Projektomk indtast'!$AJ$17:$AJ$86,'Projektomk indtast'!$I$17:$I$86,'Opsummering - rapporter'!E144,'Projektomk indtast'!$H$17:$H$86,'valglister og satser'!$G$14)</f>
        <v>0</v>
      </c>
      <c r="K146" s="39">
        <f>SUMIFS('Projektomk indtast'!$AR$17:$AR$86,'Projektomk indtast'!$I$17:$I$86,'Opsummering - rapporter'!E144,'Projektomk indtast'!$H$17:$H$86,'valglister og satser'!$G$14)</f>
        <v>0</v>
      </c>
    </row>
    <row r="147" spans="4:17" x14ac:dyDescent="0.25">
      <c r="D147" s="33"/>
      <c r="F147" t="s">
        <v>29</v>
      </c>
      <c r="G147" s="23">
        <f t="shared" si="34"/>
        <v>0</v>
      </c>
      <c r="H147" s="23">
        <f>SUMIFS('Projektomk indtast'!$T$17:$T$86,'Projektomk indtast'!$I$17:$I$86,'Opsummering - rapporter'!E144,'Projektomk indtast'!$H$17:$H$86,'valglister og satser'!$G$10)</f>
        <v>0</v>
      </c>
      <c r="I147" s="23">
        <f>SUMIFS('Projektomk indtast'!$AB$17:$AB$86,'Projektomk indtast'!$I$17:$I$86,'Opsummering - rapporter'!E144,'Projektomk indtast'!$H$17:$H$86,'valglister og satser'!$G$10)</f>
        <v>0</v>
      </c>
      <c r="J147" s="23">
        <f>SUMIFS('Projektomk indtast'!$AJ$17:$AJ$86,'Projektomk indtast'!$I$17:$I$86,'Opsummering - rapporter'!E144,'Projektomk indtast'!$H$17:$H$86,'valglister og satser'!$G$10)</f>
        <v>0</v>
      </c>
      <c r="K147" s="39">
        <f>SUMIFS('Projektomk indtast'!$AR$17:$AR$86,'Projektomk indtast'!$I$17:$I$86,'Opsummering - rapporter'!E144,'Projektomk indtast'!$H$17:$H$86,'valglister og satser'!$G$10)</f>
        <v>0</v>
      </c>
    </row>
    <row r="148" spans="4:17" x14ac:dyDescent="0.25">
      <c r="D148" s="33"/>
      <c r="G148" s="23"/>
      <c r="H148" s="23"/>
      <c r="I148" s="23"/>
      <c r="J148" s="23"/>
      <c r="K148" s="39"/>
    </row>
    <row r="149" spans="4:17" x14ac:dyDescent="0.25">
      <c r="D149" s="33"/>
      <c r="E149" s="1" t="str">
        <f>$F$53</f>
        <v/>
      </c>
      <c r="G149" s="52">
        <f>SUM(H149:K149)</f>
        <v>0</v>
      </c>
      <c r="H149" s="52">
        <f>SUM(H150:H152)</f>
        <v>0</v>
      </c>
      <c r="I149" s="52">
        <f>SUM(I150:I152)</f>
        <v>0</v>
      </c>
      <c r="J149" s="52">
        <f>SUM(J150:J152)</f>
        <v>0</v>
      </c>
      <c r="K149" s="53">
        <f t="shared" ref="K149" si="35">SUM(K150:K152)</f>
        <v>0</v>
      </c>
    </row>
    <row r="150" spans="4:17" x14ac:dyDescent="0.25">
      <c r="D150" s="33"/>
      <c r="F150" t="s">
        <v>27</v>
      </c>
      <c r="G150" s="23">
        <f t="shared" ref="G150:G152" si="36">SUM(H150:K150)</f>
        <v>0</v>
      </c>
      <c r="H150" s="23">
        <f>SUMIFS('Projektomk indtast'!$T$17:$T$86,'Projektomk indtast'!$I$17:$I$86,'Opsummering - rapporter'!E149,'Projektomk indtast'!$H$17:$H$86,'valglister og satser'!$G$12)</f>
        <v>0</v>
      </c>
      <c r="I150" s="23">
        <f>SUMIFS('Projektomk indtast'!$AB$17:$AB$86,'Projektomk indtast'!$I$17:$I$86,'Opsummering - rapporter'!E149,'Projektomk indtast'!$H$17:$H$86,'valglister og satser'!$G$12)</f>
        <v>0</v>
      </c>
      <c r="J150" s="23">
        <f>SUMIFS('Projektomk indtast'!$AJ$17:$AJ$86,'Projektomk indtast'!$I$17:$I$86,'Opsummering - rapporter'!E149,'Projektomk indtast'!$H$17:$H$86,'valglister og satser'!$G$12)</f>
        <v>0</v>
      </c>
      <c r="K150" s="39">
        <f>SUMIFS('Projektomk indtast'!$AR$17:$AR$86,'Projektomk indtast'!$I$17:$I$86,'Opsummering - rapporter'!E149,'Projektomk indtast'!$H$17:$H$86,'valglister og satser'!$G$12)</f>
        <v>0</v>
      </c>
    </row>
    <row r="151" spans="4:17" x14ac:dyDescent="0.25">
      <c r="D151" s="33"/>
      <c r="F151" t="s">
        <v>28</v>
      </c>
      <c r="G151" s="23">
        <f t="shared" si="36"/>
        <v>0</v>
      </c>
      <c r="H151" s="23">
        <f>SUMIFS('Projektomk indtast'!$T$17:$T$86,'Projektomk indtast'!$I$17:$I$86,'Opsummering - rapporter'!E149,'Projektomk indtast'!$H$17:$H$86,'valglister og satser'!$G$14)</f>
        <v>0</v>
      </c>
      <c r="I151" s="23">
        <f>SUMIFS('Projektomk indtast'!$AB$17:$AB$86,'Projektomk indtast'!$I$17:$I$86,'Opsummering - rapporter'!E149,'Projektomk indtast'!$H$17:$H$86,'valglister og satser'!$G$14)</f>
        <v>0</v>
      </c>
      <c r="J151" s="23">
        <f>SUMIFS('Projektomk indtast'!$AJ$17:$AJ$86,'Projektomk indtast'!$I$17:$I$86,'Opsummering - rapporter'!E149,'Projektomk indtast'!$H$17:$H$86,'valglister og satser'!$G$14)</f>
        <v>0</v>
      </c>
      <c r="K151" s="39">
        <f>SUMIFS('Projektomk indtast'!$AR$17:$AR$86,'Projektomk indtast'!$I$17:$I$86,'Opsummering - rapporter'!E149,'Projektomk indtast'!$H$17:$H$86,'valglister og satser'!$G$14)</f>
        <v>0</v>
      </c>
    </row>
    <row r="152" spans="4:17" x14ac:dyDescent="0.25">
      <c r="D152" s="33"/>
      <c r="F152" t="s">
        <v>29</v>
      </c>
      <c r="G152" s="23">
        <f t="shared" si="36"/>
        <v>0</v>
      </c>
      <c r="H152" s="23">
        <f>SUMIFS('Projektomk indtast'!$T$17:$T$86,'Projektomk indtast'!$I$17:$I$86,'Opsummering - rapporter'!E149,'Projektomk indtast'!$H$17:$H$86,'valglister og satser'!$G$10)</f>
        <v>0</v>
      </c>
      <c r="I152" s="23">
        <f>SUMIFS('Projektomk indtast'!$AB$17:$AB$86,'Projektomk indtast'!$I$17:$I$86,'Opsummering - rapporter'!E149,'Projektomk indtast'!$H$17:$H$86,'valglister og satser'!$G$10)</f>
        <v>0</v>
      </c>
      <c r="J152" s="23">
        <f>SUMIFS('Projektomk indtast'!$AJ$17:$AJ$86,'Projektomk indtast'!$I$17:$I$86,'Opsummering - rapporter'!E149,'Projektomk indtast'!$H$17:$H$86,'valglister og satser'!$G$10)</f>
        <v>0</v>
      </c>
      <c r="K152" s="39">
        <f>SUMIFS('Projektomk indtast'!$AR$17:$AR$86,'Projektomk indtast'!$I$17:$I$86,'Opsummering - rapporter'!E149,'Projektomk indtast'!$H$17:$H$86,'valglister og satser'!$G$10)</f>
        <v>0</v>
      </c>
    </row>
    <row r="153" spans="4:17" ht="15.75" thickBot="1" x14ac:dyDescent="0.3">
      <c r="D153" s="38"/>
      <c r="E153" s="44"/>
      <c r="F153" s="44"/>
      <c r="G153" s="41"/>
      <c r="H153" s="41"/>
      <c r="I153" s="41"/>
      <c r="J153" s="41"/>
      <c r="K153" s="42"/>
    </row>
    <row r="154" spans="4:17" ht="15.75" x14ac:dyDescent="0.25">
      <c r="E154" s="71"/>
      <c r="F154" s="71"/>
    </row>
    <row r="158" spans="4:17" ht="15.75" thickBot="1" x14ac:dyDescent="0.3"/>
    <row r="159" spans="4:17" ht="50.45" customHeight="1" x14ac:dyDescent="0.25">
      <c r="D159" s="296" t="s">
        <v>128</v>
      </c>
      <c r="E159" s="297"/>
      <c r="F159" s="297"/>
      <c r="G159" s="298"/>
      <c r="H159" s="298"/>
      <c r="I159" s="297"/>
      <c r="J159" s="297"/>
      <c r="K159" s="297"/>
      <c r="L159" s="299"/>
      <c r="Q159" s="1"/>
    </row>
    <row r="160" spans="4:17" ht="15.75" x14ac:dyDescent="0.25">
      <c r="D160" s="45"/>
      <c r="E160" s="46"/>
      <c r="F160" s="46"/>
      <c r="G160" s="257" t="s">
        <v>12</v>
      </c>
      <c r="H160" s="258">
        <f>Stamdata!D7</f>
        <v>0</v>
      </c>
      <c r="I160" s="48">
        <f>H160+1</f>
        <v>1</v>
      </c>
      <c r="J160" s="48">
        <f t="shared" ref="J160:L160" si="37">I160+1</f>
        <v>2</v>
      </c>
      <c r="K160" s="48">
        <f t="shared" si="37"/>
        <v>3</v>
      </c>
      <c r="L160" s="49">
        <f t="shared" si="37"/>
        <v>4</v>
      </c>
    </row>
    <row r="161" spans="4:12" ht="18.75" x14ac:dyDescent="0.3">
      <c r="D161" s="211"/>
      <c r="E161" s="1"/>
      <c r="F161" s="1"/>
      <c r="G161" s="52"/>
      <c r="H161" s="52"/>
      <c r="I161" s="52"/>
      <c r="J161" s="52"/>
      <c r="K161" s="52"/>
      <c r="L161" s="53"/>
    </row>
    <row r="162" spans="4:12" x14ac:dyDescent="0.25">
      <c r="D162" s="36" t="s">
        <v>127</v>
      </c>
      <c r="F162" s="5"/>
      <c r="G162" s="52">
        <f t="shared" ref="G162:L162" si="38">G89</f>
        <v>0</v>
      </c>
      <c r="H162" s="52">
        <f t="shared" si="38"/>
        <v>0</v>
      </c>
      <c r="I162" s="52">
        <f t="shared" si="38"/>
        <v>0</v>
      </c>
      <c r="J162" s="52">
        <f t="shared" si="38"/>
        <v>0</v>
      </c>
      <c r="K162" s="52">
        <f t="shared" si="38"/>
        <v>0</v>
      </c>
      <c r="L162" s="53">
        <f t="shared" si="38"/>
        <v>0</v>
      </c>
    </row>
    <row r="163" spans="4:12" x14ac:dyDescent="0.25">
      <c r="D163" s="269"/>
      <c r="E163" s="270"/>
      <c r="F163" s="259"/>
      <c r="G163" s="271"/>
      <c r="H163" s="271"/>
      <c r="I163" s="271"/>
      <c r="J163" s="271"/>
      <c r="K163" s="271"/>
      <c r="L163" s="272"/>
    </row>
    <row r="164" spans="4:12" x14ac:dyDescent="0.25">
      <c r="D164" s="33"/>
      <c r="F164" s="76"/>
      <c r="G164" s="23"/>
      <c r="H164" s="23"/>
      <c r="I164" s="23"/>
      <c r="J164" s="23"/>
      <c r="K164" s="23"/>
      <c r="L164" s="39"/>
    </row>
    <row r="165" spans="4:12" x14ac:dyDescent="0.25">
      <c r="D165" s="33"/>
      <c r="E165" s="1" t="str">
        <f>$F$48</f>
        <v/>
      </c>
      <c r="F165" s="1"/>
      <c r="G165" s="52">
        <f>SUM(H165:L165)</f>
        <v>0</v>
      </c>
      <c r="H165" s="52">
        <f>SUM(H166:H168)</f>
        <v>0</v>
      </c>
      <c r="I165" s="52">
        <f t="shared" ref="I165:L165" si="39">SUM(I166:I168)</f>
        <v>0</v>
      </c>
      <c r="J165" s="52">
        <f t="shared" si="39"/>
        <v>0</v>
      </c>
      <c r="K165" s="52">
        <f t="shared" si="39"/>
        <v>0</v>
      </c>
      <c r="L165" s="53">
        <f t="shared" si="39"/>
        <v>0</v>
      </c>
    </row>
    <row r="166" spans="4:12" x14ac:dyDescent="0.25">
      <c r="D166" s="36"/>
      <c r="F166" t="s">
        <v>27</v>
      </c>
      <c r="G166" s="23">
        <f>SUM(H166:L166)</f>
        <v>0</v>
      </c>
      <c r="H166" s="23">
        <f>SUMIFS('Driftsscenarie-effekter indtast'!$T$36:$T$49,'Driftsscenarie-effekter indtast'!$K$36:$K$49,'Opsummering - rapporter'!E165,'Driftsscenarie-effekter indtast'!$J$36:$J$49,'valglister og satser'!$B$32)</f>
        <v>0</v>
      </c>
      <c r="I166" s="23">
        <f>SUMIFS('Driftsscenarie-effekter indtast'!$AB$36:$AB$49,'Driftsscenarie-effekter indtast'!$K$36:$K$49,'Opsummering - rapporter'!E165,'Driftsscenarie-effekter indtast'!$J$36:$J$49,'valglister og satser'!$B$32)</f>
        <v>0</v>
      </c>
      <c r="J166" s="23">
        <f>SUMIFS('Driftsscenarie-effekter indtast'!$AJ$36:$AJ$49,'Driftsscenarie-effekter indtast'!$K$36:$K$49,'Opsummering - rapporter'!E165,'Driftsscenarie-effekter indtast'!$J$36:$J$49,'valglister og satser'!$B$32)</f>
        <v>0</v>
      </c>
      <c r="K166" s="23">
        <f>SUMIFS('Driftsscenarie-effekter indtast'!$AQ$36:$AQ$49,'Driftsscenarie-effekter indtast'!$K$36:$K$49,'Opsummering - rapporter'!E165,'Driftsscenarie-effekter indtast'!$J$36:$J$49,'valglister og satser'!$B$32)</f>
        <v>0</v>
      </c>
      <c r="L166" s="39">
        <f>SUMIFS('Driftsscenarie-effekter indtast'!$AX$36:$AX$49,'Driftsscenarie-effekter indtast'!$K$36:$K$49,'Opsummering - rapporter'!E165,'Driftsscenarie-effekter indtast'!$J$36:$J$49,'valglister og satser'!$B$32)</f>
        <v>0</v>
      </c>
    </row>
    <row r="167" spans="4:12" x14ac:dyDescent="0.25">
      <c r="D167" s="36"/>
      <c r="F167" t="s">
        <v>28</v>
      </c>
      <c r="G167" s="23">
        <f t="shared" ref="G167:G168" si="40">SUM(H167:L167)</f>
        <v>0</v>
      </c>
      <c r="H167" s="23">
        <f>SUMIFS('Driftsscenarie-effekter indtast'!$T$36:$T$50,'Driftsscenarie-effekter indtast'!$K$36:$K$50,'Opsummering - rapporter'!E165,'Driftsscenarie-effekter indtast'!$J$36:$J$50,'valglister og satser'!$B$34)</f>
        <v>0</v>
      </c>
      <c r="I167" s="23">
        <f>SUMIFS('Driftsscenarie-effekter indtast'!$AB$36:$AB$50,'Driftsscenarie-effekter indtast'!$K$36:$K$50,'Opsummering - rapporter'!E165,'Driftsscenarie-effekter indtast'!$J$36:$J$50,'valglister og satser'!$B$34)</f>
        <v>0</v>
      </c>
      <c r="J167" s="23">
        <f>SUMIFS('Driftsscenarie-effekter indtast'!$AJ$36:$AJ$50,'Driftsscenarie-effekter indtast'!$K$36:$K$50,'Opsummering - rapporter'!E165,'Driftsscenarie-effekter indtast'!$J$36:$J$50,'valglister og satser'!$B$34)</f>
        <v>0</v>
      </c>
      <c r="K167" s="23">
        <f>SUMIFS('Driftsscenarie-effekter indtast'!$AQ$36:$AQ$50,'Driftsscenarie-effekter indtast'!$K$36:$K$50,'Opsummering - rapporter'!E165,'Driftsscenarie-effekter indtast'!$J$36:$J$50,'valglister og satser'!$B$34)</f>
        <v>0</v>
      </c>
      <c r="L167" s="39">
        <f>SUMIFS('Driftsscenarie-effekter indtast'!$AX$36:$AX$50,'Driftsscenarie-effekter indtast'!$K$36:$K$50,'Opsummering - rapporter'!E165,'Driftsscenarie-effekter indtast'!$J$36:$J$50,'valglister og satser'!$B$34)</f>
        <v>0</v>
      </c>
    </row>
    <row r="168" spans="4:12" x14ac:dyDescent="0.25">
      <c r="D168" s="33"/>
      <c r="F168" t="s">
        <v>29</v>
      </c>
      <c r="G168" s="23">
        <f t="shared" si="40"/>
        <v>0</v>
      </c>
      <c r="H168" s="23">
        <f>SUMIFS('Driftsscenarie-effekter indtast'!$T$36:$T$50,'Driftsscenarie-effekter indtast'!$K$36:$K$50,'Opsummering - rapporter'!E165,'Driftsscenarie-effekter indtast'!$J$36:$J$50,'valglister og satser'!$B$30)+SUMIFS('Driftsscenarie-effekter indtast'!$T$36:$T$50,'Driftsscenarie-effekter indtast'!$K$36:$K$50,'Opsummering - rapporter'!E165,'Driftsscenarie-effekter indtast'!$J$36:$J$50,'valglister og satser'!$B$29)</f>
        <v>0</v>
      </c>
      <c r="I168" s="23">
        <f>SUMIFS('Driftsscenarie-effekter indtast'!$AB$36:$AB$50,'Driftsscenarie-effekter indtast'!$K$36:$K$50,'Opsummering - rapporter'!E165,'Driftsscenarie-effekter indtast'!$J$36:$J$50,'valglister og satser'!$B$30)+SUMIFS('Driftsscenarie-effekter indtast'!$AB$36:$AB$50,'Driftsscenarie-effekter indtast'!$K$36:$K$50,'Opsummering - rapporter'!E165,'Driftsscenarie-effekter indtast'!$J$36:$J$50,'valglister og satser'!$B$29)</f>
        <v>0</v>
      </c>
      <c r="J168" s="23">
        <f>SUMIFS('Driftsscenarie-effekter indtast'!$AJ$36:$AJ$50,'Driftsscenarie-effekter indtast'!$K$36:$K$50,'Opsummering - rapporter'!E165,'Driftsscenarie-effekter indtast'!$J$36:$J$50,'valglister og satser'!$B$30)+SUMIFS('Driftsscenarie-effekter indtast'!$AJ$36:$AJ$50,'Driftsscenarie-effekter indtast'!$K$36:$K$50,'Opsummering - rapporter'!E165,'Driftsscenarie-effekter indtast'!$J$36:$J$50,'valglister og satser'!$B$29)</f>
        <v>0</v>
      </c>
      <c r="K168" s="23">
        <f>SUMIFS('Driftsscenarie-effekter indtast'!$AQ$36:$AQ$50,'Driftsscenarie-effekter indtast'!$K$36:$K$50,'Opsummering - rapporter'!E165,'Driftsscenarie-effekter indtast'!$J$36:$J$50,'valglister og satser'!$B$30)+SUMIFS('Driftsscenarie-effekter indtast'!$AQ$36:$AQ$50,'Driftsscenarie-effekter indtast'!$K$36:$K$50,'Opsummering - rapporter'!E165,'Driftsscenarie-effekter indtast'!$J$36:$J$50,'valglister og satser'!$B$29)</f>
        <v>0</v>
      </c>
      <c r="L168" s="39">
        <f>SUMIFS('Driftsscenarie-effekter indtast'!$AX$36:$AX$50,'Driftsscenarie-effekter indtast'!$K$36:$K$50,'Opsummering - rapporter'!E165,'Driftsscenarie-effekter indtast'!$J$36:$J$50,'valglister og satser'!$B$30)+SUMIFS('Driftsscenarie-effekter indtast'!$AX$36:$AX$50,'Driftsscenarie-effekter indtast'!$K$36:$K$50,'Opsummering - rapporter'!E165,'Driftsscenarie-effekter indtast'!$J$36:$J$50,'valglister og satser'!$B$29)</f>
        <v>0</v>
      </c>
    </row>
    <row r="169" spans="4:12" x14ac:dyDescent="0.25">
      <c r="D169" s="33"/>
      <c r="G169" s="23"/>
      <c r="H169" s="23"/>
      <c r="I169" s="23"/>
      <c r="J169" s="23"/>
      <c r="K169" s="23"/>
      <c r="L169" s="39"/>
    </row>
    <row r="170" spans="4:12" x14ac:dyDescent="0.25">
      <c r="D170" s="33"/>
      <c r="E170" s="1" t="str">
        <f>$F$49</f>
        <v/>
      </c>
      <c r="G170" s="52">
        <f>SUM(H170:L170)</f>
        <v>0</v>
      </c>
      <c r="H170" s="52">
        <f>SUM(H171:H173)</f>
        <v>0</v>
      </c>
      <c r="I170" s="52">
        <f t="shared" ref="I170" si="41">SUM(I171:I173)</f>
        <v>0</v>
      </c>
      <c r="J170" s="52">
        <f t="shared" ref="J170" si="42">SUM(J171:J173)</f>
        <v>0</v>
      </c>
      <c r="K170" s="52">
        <f t="shared" ref="K170" si="43">SUM(K171:K173)</f>
        <v>0</v>
      </c>
      <c r="L170" s="53">
        <f t="shared" ref="L170" si="44">SUM(L171:L173)</f>
        <v>0</v>
      </c>
    </row>
    <row r="171" spans="4:12" x14ac:dyDescent="0.25">
      <c r="D171" s="36"/>
      <c r="F171" t="s">
        <v>27</v>
      </c>
      <c r="G171" s="23">
        <f>SUM(H171:L171)</f>
        <v>0</v>
      </c>
      <c r="H171" s="23">
        <f>SUMIFS('Driftsscenarie-effekter indtast'!$T$36:$T$49,'Driftsscenarie-effekter indtast'!$K$36:$K$49,'Opsummering - rapporter'!E170,'Driftsscenarie-effekter indtast'!$J$36:$J$49,'valglister og satser'!$B$32)</f>
        <v>0</v>
      </c>
      <c r="I171" s="23">
        <f>SUMIFS('Driftsscenarie-effekter indtast'!$AB$36:$AB$49,'Driftsscenarie-effekter indtast'!$K$36:$K$49,'Opsummering - rapporter'!E170,'Driftsscenarie-effekter indtast'!$J$36:$J$49,'valglister og satser'!$B$32)</f>
        <v>0</v>
      </c>
      <c r="J171" s="23">
        <f>SUMIFS('Driftsscenarie-effekter indtast'!$AJ$36:$AJ$49,'Driftsscenarie-effekter indtast'!$K$36:$K$49,'Opsummering - rapporter'!E170,'Driftsscenarie-effekter indtast'!$J$36:$J$49,'valglister og satser'!$B$32)</f>
        <v>0</v>
      </c>
      <c r="K171" s="23">
        <f>SUMIFS('Driftsscenarie-effekter indtast'!$AQ$36:$AQ$49,'Driftsscenarie-effekter indtast'!$K$36:$K$49,'Opsummering - rapporter'!E170,'Driftsscenarie-effekter indtast'!$J$36:$J$49,'valglister og satser'!$B$32)</f>
        <v>0</v>
      </c>
      <c r="L171" s="39">
        <f>SUMIFS('Driftsscenarie-effekter indtast'!$AX$36:$AX$49,'Driftsscenarie-effekter indtast'!$K$36:$K$49,'Opsummering - rapporter'!E170,'Driftsscenarie-effekter indtast'!$J$36:$J$49,'valglister og satser'!$B$32)</f>
        <v>0</v>
      </c>
    </row>
    <row r="172" spans="4:12" x14ac:dyDescent="0.25">
      <c r="D172" s="33"/>
      <c r="F172" t="s">
        <v>28</v>
      </c>
      <c r="G172" s="23">
        <f t="shared" ref="G172:G173" si="45">SUM(H172:L172)</f>
        <v>0</v>
      </c>
      <c r="H172" s="23">
        <f>SUMIFS('Driftsscenarie-effekter indtast'!$T$36:$T$50,'Driftsscenarie-effekter indtast'!$K$36:$K$50,'Opsummering - rapporter'!E170,'Driftsscenarie-effekter indtast'!$J$36:$J$50,'valglister og satser'!$B$34)</f>
        <v>0</v>
      </c>
      <c r="I172" s="23">
        <f>SUMIFS('Driftsscenarie-effekter indtast'!$AB$36:$AB$50,'Driftsscenarie-effekter indtast'!$K$36:$K$50,'Opsummering - rapporter'!E170,'Driftsscenarie-effekter indtast'!$J$36:$J$50,'valglister og satser'!$B$34)</f>
        <v>0</v>
      </c>
      <c r="J172" s="23">
        <f>SUMIFS('Driftsscenarie-effekter indtast'!$AJ$36:$AJ$50,'Driftsscenarie-effekter indtast'!$K$36:$K$50,'Opsummering - rapporter'!E170,'Driftsscenarie-effekter indtast'!$J$36:$J$50,'valglister og satser'!$B$34)</f>
        <v>0</v>
      </c>
      <c r="K172" s="23">
        <f>SUMIFS('Driftsscenarie-effekter indtast'!$AQ$36:$AQ$50,'Driftsscenarie-effekter indtast'!$K$36:$K$50,'Opsummering - rapporter'!E170,'Driftsscenarie-effekter indtast'!$J$36:$J$50,'valglister og satser'!$B$34)</f>
        <v>0</v>
      </c>
      <c r="L172" s="39">
        <f>SUMIFS('Driftsscenarie-effekter indtast'!$AX$36:$AX$50,'Driftsscenarie-effekter indtast'!$K$36:$K$50,'Opsummering - rapporter'!E170,'Driftsscenarie-effekter indtast'!$J$36:$J$50,'valglister og satser'!$B$34)</f>
        <v>0</v>
      </c>
    </row>
    <row r="173" spans="4:12" x14ac:dyDescent="0.25">
      <c r="D173" s="36"/>
      <c r="F173" t="s">
        <v>29</v>
      </c>
      <c r="G173" s="23">
        <f t="shared" si="45"/>
        <v>0</v>
      </c>
      <c r="H173" s="23">
        <f>SUMIFS('Driftsscenarie-effekter indtast'!$T$36:$T$50,'Driftsscenarie-effekter indtast'!$K$36:$K$50,'Opsummering - rapporter'!E170,'Driftsscenarie-effekter indtast'!$J$36:$J$50,'valglister og satser'!$B$30)+SUMIFS('Driftsscenarie-effekter indtast'!$T$36:$T$50,'Driftsscenarie-effekter indtast'!$K$36:$K$50,'Opsummering - rapporter'!E170,'Driftsscenarie-effekter indtast'!$J$36:$J$50,'valglister og satser'!$B$29)</f>
        <v>0</v>
      </c>
      <c r="I173" s="23">
        <f>SUMIFS('Driftsscenarie-effekter indtast'!$AB$36:$AB$50,'Driftsscenarie-effekter indtast'!$K$36:$K$50,'Opsummering - rapporter'!E170,'Driftsscenarie-effekter indtast'!$J$36:$J$50,'valglister og satser'!$B$30)+SUMIFS('Driftsscenarie-effekter indtast'!$AB$36:$AB$50,'Driftsscenarie-effekter indtast'!$K$36:$K$50,'Opsummering - rapporter'!E170,'Driftsscenarie-effekter indtast'!$J$36:$J$50,'valglister og satser'!$B$29)</f>
        <v>0</v>
      </c>
      <c r="J173" s="23">
        <f>SUMIFS('Driftsscenarie-effekter indtast'!$AJ$36:$AJ$50,'Driftsscenarie-effekter indtast'!$K$36:$K$50,'Opsummering - rapporter'!E170,'Driftsscenarie-effekter indtast'!$J$36:$J$50,'valglister og satser'!$B$30)+SUMIFS('Driftsscenarie-effekter indtast'!$AJ$36:$AJ$50,'Driftsscenarie-effekter indtast'!$K$36:$K$50,'Opsummering - rapporter'!E170,'Driftsscenarie-effekter indtast'!$J$36:$J$50,'valglister og satser'!$B$29)</f>
        <v>0</v>
      </c>
      <c r="K173" s="23">
        <f>SUMIFS('Driftsscenarie-effekter indtast'!$AQ$36:$AQ$50,'Driftsscenarie-effekter indtast'!$K$36:$K$50,'Opsummering - rapporter'!E170,'Driftsscenarie-effekter indtast'!$J$36:$J$50,'valglister og satser'!$B$30)+SUMIFS('Driftsscenarie-effekter indtast'!$AQ$36:$AQ$50,'Driftsscenarie-effekter indtast'!$K$36:$K$50,'Opsummering - rapporter'!E170,'Driftsscenarie-effekter indtast'!$J$36:$J$50,'valglister og satser'!$B$29)</f>
        <v>0</v>
      </c>
      <c r="L173" s="39">
        <f>SUMIFS('Driftsscenarie-effekter indtast'!$AX$36:$AX$50,'Driftsscenarie-effekter indtast'!$K$36:$K$50,'Opsummering - rapporter'!E170,'Driftsscenarie-effekter indtast'!$J$36:$J$50,'valglister og satser'!$B$30)+SUMIFS('Driftsscenarie-effekter indtast'!$AX$36:$AX$50,'Driftsscenarie-effekter indtast'!$K$36:$K$50,'Opsummering - rapporter'!E170,'Driftsscenarie-effekter indtast'!$J$36:$J$50,'valglister og satser'!$B$29)</f>
        <v>0</v>
      </c>
    </row>
    <row r="174" spans="4:12" x14ac:dyDescent="0.25">
      <c r="D174" s="33"/>
      <c r="L174" s="63"/>
    </row>
    <row r="175" spans="4:12" x14ac:dyDescent="0.25">
      <c r="D175" s="33"/>
      <c r="E175" s="1" t="str">
        <f>$F$50</f>
        <v/>
      </c>
      <c r="G175" s="52">
        <f>SUM(H175:L175)</f>
        <v>0</v>
      </c>
      <c r="H175" s="52">
        <f>SUM(H176:H178)</f>
        <v>0</v>
      </c>
      <c r="I175" s="52">
        <f t="shared" ref="I175" si="46">SUM(I176:I178)</f>
        <v>0</v>
      </c>
      <c r="J175" s="52">
        <f t="shared" ref="J175" si="47">SUM(J176:J178)</f>
        <v>0</v>
      </c>
      <c r="K175" s="52">
        <f t="shared" ref="K175" si="48">SUM(K176:K178)</f>
        <v>0</v>
      </c>
      <c r="L175" s="53">
        <f t="shared" ref="L175" si="49">SUM(L176:L178)</f>
        <v>0</v>
      </c>
    </row>
    <row r="176" spans="4:12" x14ac:dyDescent="0.25">
      <c r="D176" s="33"/>
      <c r="F176" t="s">
        <v>27</v>
      </c>
      <c r="G176" s="23">
        <f>SUM(H176:L176)</f>
        <v>0</v>
      </c>
      <c r="H176" s="23">
        <f>SUMIFS('Driftsscenarie-effekter indtast'!$T$36:$T$49,'Driftsscenarie-effekter indtast'!$K$36:$K$49,'Opsummering - rapporter'!E175,'Driftsscenarie-effekter indtast'!$J$36:$J$49,'valglister og satser'!$B$32)</f>
        <v>0</v>
      </c>
      <c r="I176" s="23">
        <f>SUMIFS('Driftsscenarie-effekter indtast'!$AB$36:$AB$49,'Driftsscenarie-effekter indtast'!$K$36:$K$49,'Opsummering - rapporter'!E175,'Driftsscenarie-effekter indtast'!$J$36:$J$49,'valglister og satser'!$B$32)</f>
        <v>0</v>
      </c>
      <c r="J176" s="23">
        <f>SUMIFS('Driftsscenarie-effekter indtast'!$AJ$36:$AJ$49,'Driftsscenarie-effekter indtast'!$K$36:$K$49,'Opsummering - rapporter'!E175,'Driftsscenarie-effekter indtast'!$J$36:$J$49,'valglister og satser'!$B$32)</f>
        <v>0</v>
      </c>
      <c r="K176" s="23">
        <f>SUMIFS('Driftsscenarie-effekter indtast'!$AQ$36:$AQ$49,'Driftsscenarie-effekter indtast'!$K$36:$K$49,'Opsummering - rapporter'!E175,'Driftsscenarie-effekter indtast'!$J$36:$J$49,'valglister og satser'!$B$32)</f>
        <v>0</v>
      </c>
      <c r="L176" s="39">
        <f>SUMIFS('Driftsscenarie-effekter indtast'!$AX$36:$AX$49,'Driftsscenarie-effekter indtast'!$K$36:$K$49,'Opsummering - rapporter'!E175,'Driftsscenarie-effekter indtast'!$J$36:$J$49,'valglister og satser'!$B$32)</f>
        <v>0</v>
      </c>
    </row>
    <row r="177" spans="4:12" x14ac:dyDescent="0.25">
      <c r="D177" s="33"/>
      <c r="F177" t="s">
        <v>28</v>
      </c>
      <c r="G177" s="23">
        <f t="shared" ref="G177:G178" si="50">SUM(H177:L177)</f>
        <v>0</v>
      </c>
      <c r="H177" s="23">
        <f>SUMIFS('Driftsscenarie-effekter indtast'!$T$36:$T$50,'Driftsscenarie-effekter indtast'!$K$36:$K$50,'Opsummering - rapporter'!E175,'Driftsscenarie-effekter indtast'!$J$36:$J$50,'valglister og satser'!$B$34)</f>
        <v>0</v>
      </c>
      <c r="I177" s="23">
        <f>SUMIFS('Driftsscenarie-effekter indtast'!$AB$36:$AB$50,'Driftsscenarie-effekter indtast'!$K$36:$K$50,'Opsummering - rapporter'!E175,'Driftsscenarie-effekter indtast'!$J$36:$J$50,'valglister og satser'!$B$34)</f>
        <v>0</v>
      </c>
      <c r="J177" s="23">
        <f>SUMIFS('Driftsscenarie-effekter indtast'!$AJ$36:$AJ$50,'Driftsscenarie-effekter indtast'!$K$36:$K$50,'Opsummering - rapporter'!E175,'Driftsscenarie-effekter indtast'!$J$36:$J$50,'valglister og satser'!$B$34)</f>
        <v>0</v>
      </c>
      <c r="K177" s="23">
        <f>SUMIFS('Driftsscenarie-effekter indtast'!$AQ$36:$AQ$50,'Driftsscenarie-effekter indtast'!$K$36:$K$50,'Opsummering - rapporter'!E175,'Driftsscenarie-effekter indtast'!$J$36:$J$50,'valglister og satser'!$B$34)</f>
        <v>0</v>
      </c>
      <c r="L177" s="39">
        <f>SUMIFS('Driftsscenarie-effekter indtast'!$AX$36:$AX$50,'Driftsscenarie-effekter indtast'!$K$36:$K$50,'Opsummering - rapporter'!E175,'Driftsscenarie-effekter indtast'!$J$36:$J$50,'valglister og satser'!$B$34)</f>
        <v>0</v>
      </c>
    </row>
    <row r="178" spans="4:12" x14ac:dyDescent="0.25">
      <c r="D178" s="33"/>
      <c r="F178" t="s">
        <v>29</v>
      </c>
      <c r="G178" s="23">
        <f t="shared" si="50"/>
        <v>0</v>
      </c>
      <c r="H178" s="23">
        <f>SUMIFS('Driftsscenarie-effekter indtast'!$T$36:$T$50,'Driftsscenarie-effekter indtast'!$K$36:$K$50,'Opsummering - rapporter'!E175,'Driftsscenarie-effekter indtast'!$J$36:$J$50,'valglister og satser'!$B$30)+SUMIFS('Driftsscenarie-effekter indtast'!$T$36:$T$50,'Driftsscenarie-effekter indtast'!$K$36:$K$50,'Opsummering - rapporter'!E175,'Driftsscenarie-effekter indtast'!$J$36:$J$50,'valglister og satser'!$B$29)</f>
        <v>0</v>
      </c>
      <c r="I178" s="23">
        <f>SUMIFS('Driftsscenarie-effekter indtast'!$AB$36:$AB$50,'Driftsscenarie-effekter indtast'!$K$36:$K$50,'Opsummering - rapporter'!E175,'Driftsscenarie-effekter indtast'!$J$36:$J$50,'valglister og satser'!$B$30)+SUMIFS('Driftsscenarie-effekter indtast'!$AB$36:$AB$50,'Driftsscenarie-effekter indtast'!$K$36:$K$50,'Opsummering - rapporter'!E175,'Driftsscenarie-effekter indtast'!$J$36:$J$50,'valglister og satser'!$B$29)</f>
        <v>0</v>
      </c>
      <c r="J178" s="23">
        <f>SUMIFS('Driftsscenarie-effekter indtast'!$AJ$36:$AJ$50,'Driftsscenarie-effekter indtast'!$K$36:$K$50,'Opsummering - rapporter'!E175,'Driftsscenarie-effekter indtast'!$J$36:$J$50,'valglister og satser'!$B$30)+SUMIFS('Driftsscenarie-effekter indtast'!$AJ$36:$AJ$50,'Driftsscenarie-effekter indtast'!$K$36:$K$50,'Opsummering - rapporter'!E175,'Driftsscenarie-effekter indtast'!$J$36:$J$50,'valglister og satser'!$B$29)</f>
        <v>0</v>
      </c>
      <c r="K178" s="23">
        <f>SUMIFS('Driftsscenarie-effekter indtast'!$AQ$36:$AQ$50,'Driftsscenarie-effekter indtast'!$K$36:$K$50,'Opsummering - rapporter'!E175,'Driftsscenarie-effekter indtast'!$J$36:$J$50,'valglister og satser'!$B$30)+SUMIFS('Driftsscenarie-effekter indtast'!$AQ$36:$AQ$50,'Driftsscenarie-effekter indtast'!$K$36:$K$50,'Opsummering - rapporter'!E175,'Driftsscenarie-effekter indtast'!$J$36:$J$50,'valglister og satser'!$B$29)</f>
        <v>0</v>
      </c>
      <c r="L178" s="39">
        <f>SUMIFS('Driftsscenarie-effekter indtast'!$AX$36:$AX$50,'Driftsscenarie-effekter indtast'!$K$36:$K$50,'Opsummering - rapporter'!E175,'Driftsscenarie-effekter indtast'!$J$36:$J$50,'valglister og satser'!$B$30)+SUMIFS('Driftsscenarie-effekter indtast'!$AX$36:$AX$50,'Driftsscenarie-effekter indtast'!$K$36:$K$50,'Opsummering - rapporter'!E175,'Driftsscenarie-effekter indtast'!$J$36:$J$50,'valglister og satser'!$B$29)</f>
        <v>0</v>
      </c>
    </row>
    <row r="179" spans="4:12" x14ac:dyDescent="0.25">
      <c r="D179" s="33"/>
      <c r="L179" s="63"/>
    </row>
    <row r="180" spans="4:12" x14ac:dyDescent="0.25">
      <c r="D180" s="33"/>
      <c r="E180" s="1" t="str">
        <f>$F$51</f>
        <v/>
      </c>
      <c r="G180" s="52">
        <f>SUM(H180:L180)</f>
        <v>0</v>
      </c>
      <c r="H180" s="52">
        <f>SUM(H182:H184)</f>
        <v>0</v>
      </c>
      <c r="I180" s="52">
        <f>SUM(I182:I184)</f>
        <v>0</v>
      </c>
      <c r="J180" s="52">
        <f>SUM(J182:J184)</f>
        <v>0</v>
      </c>
      <c r="K180" s="52">
        <f>SUM(K182:K184)</f>
        <v>0</v>
      </c>
      <c r="L180" s="53">
        <f>SUM(L182:L184)</f>
        <v>0</v>
      </c>
    </row>
    <row r="181" spans="4:12" x14ac:dyDescent="0.25">
      <c r="D181" s="33"/>
      <c r="F181" t="s">
        <v>27</v>
      </c>
      <c r="G181" s="23">
        <f>SUM(H181:L181)</f>
        <v>0</v>
      </c>
      <c r="H181" s="23">
        <f>SUMIFS('Driftsscenarie-effekter indtast'!$T$36:$T$49,'Driftsscenarie-effekter indtast'!$K$36:$K$49,'Opsummering - rapporter'!E180,'Driftsscenarie-effekter indtast'!$J$36:$J$49,'valglister og satser'!$B$32)</f>
        <v>0</v>
      </c>
      <c r="I181" s="23">
        <f>SUMIFS('Driftsscenarie-effekter indtast'!$AB$36:$AB$49,'Driftsscenarie-effekter indtast'!$K$36:$K$49,'Opsummering - rapporter'!E180,'Driftsscenarie-effekter indtast'!$J$36:$J$49,'valglister og satser'!$B$32)</f>
        <v>0</v>
      </c>
      <c r="J181" s="23">
        <f>SUMIFS('Driftsscenarie-effekter indtast'!$AJ$36:$AJ$49,'Driftsscenarie-effekter indtast'!$K$36:$K$49,'Opsummering - rapporter'!E180,'Driftsscenarie-effekter indtast'!$J$36:$J$49,'valglister og satser'!$B$32)</f>
        <v>0</v>
      </c>
      <c r="K181" s="23">
        <f>SUMIFS('Driftsscenarie-effekter indtast'!$AQ$36:$AQ$49,'Driftsscenarie-effekter indtast'!$K$36:$K$49,'Opsummering - rapporter'!E180,'Driftsscenarie-effekter indtast'!$J$36:$J$49,'valglister og satser'!$B$32)</f>
        <v>0</v>
      </c>
      <c r="L181" s="39">
        <f>SUMIFS('Driftsscenarie-effekter indtast'!$AX$36:$AX$49,'Driftsscenarie-effekter indtast'!$K$36:$K$49,'Opsummering - rapporter'!E180,'Driftsscenarie-effekter indtast'!$J$36:$J$49,'valglister og satser'!$B$32)</f>
        <v>0</v>
      </c>
    </row>
    <row r="182" spans="4:12" x14ac:dyDescent="0.25">
      <c r="D182" s="33"/>
      <c r="F182" t="s">
        <v>28</v>
      </c>
      <c r="G182" s="23">
        <f t="shared" ref="G182:G183" si="51">SUM(H182:L182)</f>
        <v>0</v>
      </c>
      <c r="H182" s="23">
        <f>SUMIFS('Driftsscenarie-effekter indtast'!$T$36:$T$50,'Driftsscenarie-effekter indtast'!$K$36:$K$50,'Opsummering - rapporter'!E180,'Driftsscenarie-effekter indtast'!$J$36:$J$50,'valglister og satser'!$B$34)</f>
        <v>0</v>
      </c>
      <c r="I182" s="23">
        <f>SUMIFS('Driftsscenarie-effekter indtast'!$AB$36:$AB$50,'Driftsscenarie-effekter indtast'!$K$36:$K$50,'Opsummering - rapporter'!E180,'Driftsscenarie-effekter indtast'!$J$36:$J$50,'valglister og satser'!$B$34)</f>
        <v>0</v>
      </c>
      <c r="J182" s="23">
        <f>SUMIFS('Driftsscenarie-effekter indtast'!$AJ$36:$AJ$50,'Driftsscenarie-effekter indtast'!$K$36:$K$50,'Opsummering - rapporter'!E180,'Driftsscenarie-effekter indtast'!$J$36:$J$50,'valglister og satser'!$B$34)</f>
        <v>0</v>
      </c>
      <c r="K182" s="23">
        <f>SUMIFS('Driftsscenarie-effekter indtast'!$AQ$36:$AQ$50,'Driftsscenarie-effekter indtast'!$K$36:$K$50,'Opsummering - rapporter'!E180,'Driftsscenarie-effekter indtast'!$J$36:$J$50,'valglister og satser'!$B$34)</f>
        <v>0</v>
      </c>
      <c r="L182" s="39">
        <f>SUMIFS('Driftsscenarie-effekter indtast'!$AX$36:$AX$50,'Driftsscenarie-effekter indtast'!$K$36:$K$50,'Opsummering - rapporter'!E180,'Driftsscenarie-effekter indtast'!$J$36:$J$50,'valglister og satser'!$B$34)</f>
        <v>0</v>
      </c>
    </row>
    <row r="183" spans="4:12" x14ac:dyDescent="0.25">
      <c r="D183" s="33"/>
      <c r="F183" t="s">
        <v>29</v>
      </c>
      <c r="G183" s="23">
        <f t="shared" si="51"/>
        <v>0</v>
      </c>
      <c r="H183" s="23">
        <f>SUMIFS('Driftsscenarie-effekter indtast'!$T$36:$T$50,'Driftsscenarie-effekter indtast'!$K$36:$K$50,'Opsummering - rapporter'!E180,'Driftsscenarie-effekter indtast'!$J$36:$J$50,'valglister og satser'!$B$30)+SUMIFS('Driftsscenarie-effekter indtast'!$T$36:$T$50,'Driftsscenarie-effekter indtast'!$K$36:$K$50,'Opsummering - rapporter'!E180,'Driftsscenarie-effekter indtast'!$J$36:$J$50,'valglister og satser'!$B$29)</f>
        <v>0</v>
      </c>
      <c r="I183" s="23">
        <f>SUMIFS('Driftsscenarie-effekter indtast'!$AB$36:$AB$50,'Driftsscenarie-effekter indtast'!$K$36:$K$50,'Opsummering - rapporter'!E180,'Driftsscenarie-effekter indtast'!$J$36:$J$50,'valglister og satser'!$B$30)+SUMIFS('Driftsscenarie-effekter indtast'!$AB$36:$AB$50,'Driftsscenarie-effekter indtast'!$K$36:$K$50,'Opsummering - rapporter'!E180,'Driftsscenarie-effekter indtast'!$J$36:$J$50,'valglister og satser'!$B$29)</f>
        <v>0</v>
      </c>
      <c r="J183" s="23">
        <f>SUMIFS('Driftsscenarie-effekter indtast'!$AJ$36:$AJ$50,'Driftsscenarie-effekter indtast'!$K$36:$K$50,'Opsummering - rapporter'!E180,'Driftsscenarie-effekter indtast'!$J$36:$J$50,'valglister og satser'!$B$30)+SUMIFS('Driftsscenarie-effekter indtast'!$AJ$36:$AJ$50,'Driftsscenarie-effekter indtast'!$K$36:$K$50,'Opsummering - rapporter'!E180,'Driftsscenarie-effekter indtast'!$J$36:$J$50,'valglister og satser'!$B$29)</f>
        <v>0</v>
      </c>
      <c r="K183" s="23">
        <f>SUMIFS('Driftsscenarie-effekter indtast'!$AQ$36:$AQ$50,'Driftsscenarie-effekter indtast'!$K$36:$K$50,'Opsummering - rapporter'!E180,'Driftsscenarie-effekter indtast'!$J$36:$J$50,'valglister og satser'!$B$30)+SUMIFS('Driftsscenarie-effekter indtast'!$AQ$36:$AQ$50,'Driftsscenarie-effekter indtast'!$K$36:$K$50,'Opsummering - rapporter'!E180,'Driftsscenarie-effekter indtast'!$J$36:$J$50,'valglister og satser'!$B$29)</f>
        <v>0</v>
      </c>
      <c r="L183" s="39">
        <f>SUMIFS('Driftsscenarie-effekter indtast'!$AX$36:$AX$50,'Driftsscenarie-effekter indtast'!$K$36:$K$50,'Opsummering - rapporter'!E180,'Driftsscenarie-effekter indtast'!$J$36:$J$50,'valglister og satser'!$B$30)+SUMIFS('Driftsscenarie-effekter indtast'!$AX$36:$AX$50,'Driftsscenarie-effekter indtast'!$K$36:$K$50,'Opsummering - rapporter'!E180,'Driftsscenarie-effekter indtast'!$J$36:$J$50,'valglister og satser'!$B$29)</f>
        <v>0</v>
      </c>
    </row>
    <row r="184" spans="4:12" x14ac:dyDescent="0.25">
      <c r="D184" s="33"/>
      <c r="G184" s="23"/>
      <c r="L184" s="63"/>
    </row>
    <row r="185" spans="4:12" x14ac:dyDescent="0.25">
      <c r="D185" s="33"/>
      <c r="E185" s="1" t="str">
        <f>$F$52</f>
        <v/>
      </c>
      <c r="G185" s="52">
        <f>SUM(H185:L185)</f>
        <v>0</v>
      </c>
      <c r="H185" s="52">
        <f>SUM(H186:H188)</f>
        <v>0</v>
      </c>
      <c r="I185" s="52">
        <f t="shared" ref="I185" si="52">SUM(I186:I188)</f>
        <v>0</v>
      </c>
      <c r="J185" s="52">
        <f t="shared" ref="J185" si="53">SUM(J186:J188)</f>
        <v>0</v>
      </c>
      <c r="K185" s="52">
        <f t="shared" ref="K185" si="54">SUM(K186:K188)</f>
        <v>0</v>
      </c>
      <c r="L185" s="53">
        <f t="shared" ref="L185" si="55">SUM(L186:L188)</f>
        <v>0</v>
      </c>
    </row>
    <row r="186" spans="4:12" x14ac:dyDescent="0.25">
      <c r="D186" s="33"/>
      <c r="F186" t="s">
        <v>27</v>
      </c>
      <c r="G186" s="23">
        <f>SUM(H186:L186)</f>
        <v>0</v>
      </c>
      <c r="H186" s="23">
        <f>SUMIFS('Driftsscenarie-effekter indtast'!$T$36:$T$49,'Driftsscenarie-effekter indtast'!$K$36:$K$49,'Opsummering - rapporter'!E185,'Driftsscenarie-effekter indtast'!$J$36:$J$49,'valglister og satser'!$B$32)</f>
        <v>0</v>
      </c>
      <c r="I186" s="23">
        <f>SUMIFS('Driftsscenarie-effekter indtast'!$AB$36:$AB$49,'Driftsscenarie-effekter indtast'!$K$36:$K$49,'Opsummering - rapporter'!E185,'Driftsscenarie-effekter indtast'!$J$36:$J$49,'valglister og satser'!$B$32)</f>
        <v>0</v>
      </c>
      <c r="J186" s="23">
        <f>SUMIFS('Driftsscenarie-effekter indtast'!$AJ$36:$AJ$49,'Driftsscenarie-effekter indtast'!$K$36:$K$49,'Opsummering - rapporter'!E185,'Driftsscenarie-effekter indtast'!$J$36:$J$49,'valglister og satser'!$B$32)</f>
        <v>0</v>
      </c>
      <c r="K186" s="23">
        <f>SUMIFS('Driftsscenarie-effekter indtast'!$AQ$36:$AQ$49,'Driftsscenarie-effekter indtast'!$K$36:$K$49,'Opsummering - rapporter'!E185,'Driftsscenarie-effekter indtast'!$J$36:$J$49,'valglister og satser'!$B$32)</f>
        <v>0</v>
      </c>
      <c r="L186" s="39">
        <f>SUMIFS('Driftsscenarie-effekter indtast'!$AX$36:$AX$49,'Driftsscenarie-effekter indtast'!$K$36:$K$49,'Opsummering - rapporter'!E185,'Driftsscenarie-effekter indtast'!$J$36:$J$49,'valglister og satser'!$B$32)</f>
        <v>0</v>
      </c>
    </row>
    <row r="187" spans="4:12" x14ac:dyDescent="0.25">
      <c r="D187" s="33"/>
      <c r="F187" t="s">
        <v>28</v>
      </c>
      <c r="G187" s="23">
        <f>SUM(H187:L187)</f>
        <v>0</v>
      </c>
      <c r="H187" s="23">
        <f>SUMIFS('Driftsscenarie-effekter indtast'!$T$36:$T$50,'Driftsscenarie-effekter indtast'!$K$36:$K$50,'Opsummering - rapporter'!E185,'Driftsscenarie-effekter indtast'!$J$36:$J$50,'valglister og satser'!$B$34)</f>
        <v>0</v>
      </c>
      <c r="I187" s="23">
        <f>SUMIFS('Driftsscenarie-effekter indtast'!$AB$36:$AB$50,'Driftsscenarie-effekter indtast'!$K$36:$K$50,'Opsummering - rapporter'!E185,'Driftsscenarie-effekter indtast'!$J$36:$J$50,'valglister og satser'!$B$34)</f>
        <v>0</v>
      </c>
      <c r="J187" s="23">
        <f>SUMIFS('Driftsscenarie-effekter indtast'!$AJ$36:$AJ$50,'Driftsscenarie-effekter indtast'!$K$36:$K$50,'Opsummering - rapporter'!E185,'Driftsscenarie-effekter indtast'!$J$36:$J$50,'valglister og satser'!$B$34)</f>
        <v>0</v>
      </c>
      <c r="K187" s="23">
        <f>SUMIFS('Driftsscenarie-effekter indtast'!$AQ$36:$AQ$50,'Driftsscenarie-effekter indtast'!$K$36:$K$50,'Opsummering - rapporter'!E185,'Driftsscenarie-effekter indtast'!$J$36:$J$50,'valglister og satser'!$B$34)</f>
        <v>0</v>
      </c>
      <c r="L187" s="39">
        <f>SUMIFS('Driftsscenarie-effekter indtast'!$AX$36:$AX$50,'Driftsscenarie-effekter indtast'!$K$36:$K$50,'Opsummering - rapporter'!E185,'Driftsscenarie-effekter indtast'!$J$36:$J$50,'valglister og satser'!$B$34)</f>
        <v>0</v>
      </c>
    </row>
    <row r="188" spans="4:12" x14ac:dyDescent="0.25">
      <c r="D188" s="33"/>
      <c r="F188" t="s">
        <v>29</v>
      </c>
      <c r="G188" s="23">
        <f>SUM(H188:L188)</f>
        <v>0</v>
      </c>
      <c r="H188" s="23">
        <f>SUMIFS('Driftsscenarie-effekter indtast'!$T$36:$T$50,'Driftsscenarie-effekter indtast'!$K$36:$K$50,'Opsummering - rapporter'!E185,'Driftsscenarie-effekter indtast'!$J$36:$J$50,'valglister og satser'!$B$30)+SUMIFS('Driftsscenarie-effekter indtast'!$T$36:$T$50,'Driftsscenarie-effekter indtast'!$K$36:$K$50,'Opsummering - rapporter'!E185,'Driftsscenarie-effekter indtast'!$J$36:$J$50,'valglister og satser'!$B$29)</f>
        <v>0</v>
      </c>
      <c r="I188" s="23">
        <f>SUMIFS('Driftsscenarie-effekter indtast'!$AB$36:$AB$50,'Driftsscenarie-effekter indtast'!$K$36:$K$50,'Opsummering - rapporter'!E185,'Driftsscenarie-effekter indtast'!$J$36:$J$50,'valglister og satser'!$B$30)+SUMIFS('Driftsscenarie-effekter indtast'!$AB$36:$AB$50,'Driftsscenarie-effekter indtast'!$K$36:$K$50,'Opsummering - rapporter'!E185,'Driftsscenarie-effekter indtast'!$J$36:$J$50,'valglister og satser'!$B$29)</f>
        <v>0</v>
      </c>
      <c r="J188" s="23">
        <f>SUMIFS('Driftsscenarie-effekter indtast'!$AJ$36:$AJ$50,'Driftsscenarie-effekter indtast'!$K$36:$K$50,'Opsummering - rapporter'!E185,'Driftsscenarie-effekter indtast'!$J$36:$J$50,'valglister og satser'!$B$30)+SUMIFS('Driftsscenarie-effekter indtast'!$AJ$36:$AJ$50,'Driftsscenarie-effekter indtast'!$K$36:$K$50,'Opsummering - rapporter'!E185,'Driftsscenarie-effekter indtast'!$J$36:$J$50,'valglister og satser'!$B$29)</f>
        <v>0</v>
      </c>
      <c r="K188" s="23">
        <f>SUMIFS('Driftsscenarie-effekter indtast'!$AQ$36:$AQ$50,'Driftsscenarie-effekter indtast'!$K$36:$K$50,'Opsummering - rapporter'!E185,'Driftsscenarie-effekter indtast'!$J$36:$J$50,'valglister og satser'!$B$30)+SUMIFS('Driftsscenarie-effekter indtast'!$AQ$36:$AQ$50,'Driftsscenarie-effekter indtast'!$K$36:$K$50,'Opsummering - rapporter'!E185,'Driftsscenarie-effekter indtast'!$J$36:$J$50,'valglister og satser'!$B$29)</f>
        <v>0</v>
      </c>
      <c r="L188" s="39">
        <f>SUMIFS('Driftsscenarie-effekter indtast'!$AX$36:$AX$50,'Driftsscenarie-effekter indtast'!$K$36:$K$50,'Opsummering - rapporter'!E185,'Driftsscenarie-effekter indtast'!$J$36:$J$50,'valglister og satser'!$B$30)+SUMIFS('Driftsscenarie-effekter indtast'!$AX$36:$AX$50,'Driftsscenarie-effekter indtast'!$K$36:$K$50,'Opsummering - rapporter'!E185,'Driftsscenarie-effekter indtast'!$J$36:$J$50,'valglister og satser'!$B$29)</f>
        <v>0</v>
      </c>
    </row>
    <row r="189" spans="4:12" x14ac:dyDescent="0.25">
      <c r="D189" s="33"/>
      <c r="G189" s="23"/>
      <c r="L189" s="63"/>
    </row>
    <row r="190" spans="4:12" x14ac:dyDescent="0.25">
      <c r="D190" s="33"/>
      <c r="E190" s="1" t="str">
        <f>$F$53</f>
        <v/>
      </c>
      <c r="G190" s="52">
        <f>SUM(H190:L190)</f>
        <v>0</v>
      </c>
      <c r="H190" s="52">
        <f>SUM(H191:H193)</f>
        <v>0</v>
      </c>
      <c r="I190" s="52">
        <f t="shared" ref="I190" si="56">SUM(I191:I193)</f>
        <v>0</v>
      </c>
      <c r="J190" s="52">
        <f t="shared" ref="J190" si="57">SUM(J191:J193)</f>
        <v>0</v>
      </c>
      <c r="K190" s="52">
        <f t="shared" ref="K190" si="58">SUM(K191:K193)</f>
        <v>0</v>
      </c>
      <c r="L190" s="53">
        <f t="shared" ref="L190" si="59">SUM(L191:L193)</f>
        <v>0</v>
      </c>
    </row>
    <row r="191" spans="4:12" x14ac:dyDescent="0.25">
      <c r="D191" s="33"/>
      <c r="F191" t="s">
        <v>27</v>
      </c>
      <c r="G191" s="23">
        <f>SUM(H191:L191)</f>
        <v>0</v>
      </c>
      <c r="H191" s="23">
        <f>SUMIFS('Driftsscenarie-effekter indtast'!$T$36:$T$49,'Driftsscenarie-effekter indtast'!$K$36:$K$49,'Opsummering - rapporter'!E190,'Driftsscenarie-effekter indtast'!$J$36:$J$49,'valglister og satser'!$B$32)</f>
        <v>0</v>
      </c>
      <c r="I191" s="23">
        <f>SUMIFS('Driftsscenarie-effekter indtast'!$AB$36:$AB$49,'Driftsscenarie-effekter indtast'!$K$36:$K$49,'Opsummering - rapporter'!E190,'Driftsscenarie-effekter indtast'!$J$36:$J$49,'valglister og satser'!$B$32)</f>
        <v>0</v>
      </c>
      <c r="J191" s="23">
        <f>SUMIFS('Driftsscenarie-effekter indtast'!$AJ$36:$AJ$49,'Driftsscenarie-effekter indtast'!$K$36:$K$49,'Opsummering - rapporter'!E190,'Driftsscenarie-effekter indtast'!$J$36:$J$49,'valglister og satser'!$B$32)</f>
        <v>0</v>
      </c>
      <c r="K191" s="23">
        <f>SUMIFS('Driftsscenarie-effekter indtast'!$AQ$36:$AQ$49,'Driftsscenarie-effekter indtast'!$K$36:$K$49,'Opsummering - rapporter'!E190,'Driftsscenarie-effekter indtast'!$J$36:$J$49,'valglister og satser'!$B$32)</f>
        <v>0</v>
      </c>
      <c r="L191" s="39">
        <f>SUMIFS('Driftsscenarie-effekter indtast'!$AX$36:$AX$49,'Driftsscenarie-effekter indtast'!$K$36:$K$49,'Opsummering - rapporter'!E190,'Driftsscenarie-effekter indtast'!$J$36:$J$49,'valglister og satser'!$B$32)</f>
        <v>0</v>
      </c>
    </row>
    <row r="192" spans="4:12" x14ac:dyDescent="0.25">
      <c r="D192" s="33"/>
      <c r="F192" t="s">
        <v>28</v>
      </c>
      <c r="G192" s="23">
        <f t="shared" ref="G192:G193" si="60">SUM(H192:L192)</f>
        <v>0</v>
      </c>
      <c r="H192" s="23">
        <f>SUMIFS('Driftsscenarie-effekter indtast'!$T$36:$T$50,'Driftsscenarie-effekter indtast'!$K$36:$K$50,'Opsummering - rapporter'!E190,'Driftsscenarie-effekter indtast'!$J$36:$J$50,'valglister og satser'!$B$34)</f>
        <v>0</v>
      </c>
      <c r="I192" s="23">
        <f>SUMIFS('Driftsscenarie-effekter indtast'!$AB$36:$AB$50,'Driftsscenarie-effekter indtast'!$K$36:$K$50,'Opsummering - rapporter'!E190,'Driftsscenarie-effekter indtast'!$J$36:$J$50,'valglister og satser'!$B$34)</f>
        <v>0</v>
      </c>
      <c r="J192" s="23">
        <f>SUMIFS('Driftsscenarie-effekter indtast'!$AJ$36:$AJ$50,'Driftsscenarie-effekter indtast'!$K$36:$K$50,'Opsummering - rapporter'!E190,'Driftsscenarie-effekter indtast'!$J$36:$J$50,'valglister og satser'!$B$34)</f>
        <v>0</v>
      </c>
      <c r="K192" s="23">
        <f>SUMIFS('Driftsscenarie-effekter indtast'!$AQ$36:$AQ$50,'Driftsscenarie-effekter indtast'!$K$36:$K$50,'Opsummering - rapporter'!E190,'Driftsscenarie-effekter indtast'!$J$36:$J$50,'valglister og satser'!$B$34)</f>
        <v>0</v>
      </c>
      <c r="L192" s="39">
        <f>SUMIFS('Driftsscenarie-effekter indtast'!$AX$36:$AX$50,'Driftsscenarie-effekter indtast'!$K$36:$K$50,'Opsummering - rapporter'!E190,'Driftsscenarie-effekter indtast'!$J$36:$J$50,'valglister og satser'!$B$34)</f>
        <v>0</v>
      </c>
    </row>
    <row r="193" spans="4:12" x14ac:dyDescent="0.25">
      <c r="D193" s="33"/>
      <c r="F193" t="s">
        <v>29</v>
      </c>
      <c r="G193" s="23">
        <f t="shared" si="60"/>
        <v>0</v>
      </c>
      <c r="H193" s="23">
        <f>SUMIFS('Driftsscenarie-effekter indtast'!$T$36:$T$50,'Driftsscenarie-effekter indtast'!$K$36:$K$50,'Opsummering - rapporter'!E190,'Driftsscenarie-effekter indtast'!$J$36:$J$50,'valglister og satser'!$B$30)+SUMIFS('Driftsscenarie-effekter indtast'!$T$36:$T$50,'Driftsscenarie-effekter indtast'!$K$36:$K$50,'Opsummering - rapporter'!E190,'Driftsscenarie-effekter indtast'!$J$36:$J$50,'valglister og satser'!$B$29)</f>
        <v>0</v>
      </c>
      <c r="I193" s="23">
        <f>SUMIFS('Driftsscenarie-effekter indtast'!$AB$36:$AB$50,'Driftsscenarie-effekter indtast'!$K$36:$K$50,'Opsummering - rapporter'!E190,'Driftsscenarie-effekter indtast'!$J$36:$J$50,'valglister og satser'!$B$30)+SUMIFS('Driftsscenarie-effekter indtast'!$AB$36:$AB$50,'Driftsscenarie-effekter indtast'!$K$36:$K$50,'Opsummering - rapporter'!E190,'Driftsscenarie-effekter indtast'!$J$36:$J$50,'valglister og satser'!$B$29)</f>
        <v>0</v>
      </c>
      <c r="J193" s="23">
        <f>SUMIFS('Driftsscenarie-effekter indtast'!$AJ$36:$AJ$50,'Driftsscenarie-effekter indtast'!$K$36:$K$50,'Opsummering - rapporter'!E190,'Driftsscenarie-effekter indtast'!$J$36:$J$50,'valglister og satser'!$B$30)+SUMIFS('Driftsscenarie-effekter indtast'!$AJ$36:$AJ$50,'Driftsscenarie-effekter indtast'!$K$36:$K$50,'Opsummering - rapporter'!E190,'Driftsscenarie-effekter indtast'!$J$36:$J$50,'valglister og satser'!$B$29)</f>
        <v>0</v>
      </c>
      <c r="K193" s="23">
        <f>SUMIFS('Driftsscenarie-effekter indtast'!$AQ$36:$AQ$50,'Driftsscenarie-effekter indtast'!$K$36:$K$50,'Opsummering - rapporter'!E190,'Driftsscenarie-effekter indtast'!$J$36:$J$50,'valglister og satser'!$B$30)+SUMIFS('Driftsscenarie-effekter indtast'!$AQ$36:$AQ$50,'Driftsscenarie-effekter indtast'!$K$36:$K$50,'Opsummering - rapporter'!E190,'Driftsscenarie-effekter indtast'!$J$36:$J$50,'valglister og satser'!$B$29)</f>
        <v>0</v>
      </c>
      <c r="L193" s="39">
        <f>SUMIFS('Driftsscenarie-effekter indtast'!$AX$36:$AX$50,'Driftsscenarie-effekter indtast'!$K$36:$K$50,'Opsummering - rapporter'!E190,'Driftsscenarie-effekter indtast'!$J$36:$J$50,'valglister og satser'!$B$30)+SUMIFS('Driftsscenarie-effekter indtast'!$AX$36:$AX$50,'Driftsscenarie-effekter indtast'!$K$36:$K$50,'Opsummering - rapporter'!E190,'Driftsscenarie-effekter indtast'!$J$36:$J$50,'valglister og satser'!$B$29)</f>
        <v>0</v>
      </c>
    </row>
    <row r="194" spans="4:12" ht="15.75" thickBot="1" x14ac:dyDescent="0.3">
      <c r="D194" s="38"/>
      <c r="E194" s="44"/>
      <c r="F194" s="44"/>
      <c r="G194" s="44"/>
      <c r="H194" s="44"/>
      <c r="I194" s="44"/>
      <c r="J194" s="44"/>
      <c r="K194" s="44"/>
      <c r="L194" s="110"/>
    </row>
  </sheetData>
  <sheetProtection algorithmName="SHA-512" hashValue="ebDYwUKALQGeH6zqPNHUTOqnroNDLF1fnKWkbbNkncTCAQKnDSzm2jVTaEs80gWHDYcDSDNDrLbrUYtZl6EqIA==" saltValue="sOn2bclCr+x+sU5CtyMmAw==" spinCount="100000" sheet="1" objects="1" scenarios="1"/>
  <mergeCells count="10">
    <mergeCell ref="D106:K106"/>
    <mergeCell ref="D159:L159"/>
    <mergeCell ref="D10:K10"/>
    <mergeCell ref="D118:K118"/>
    <mergeCell ref="D60:L60"/>
    <mergeCell ref="D96:O96"/>
    <mergeCell ref="D37:K37"/>
    <mergeCell ref="D79:L79"/>
    <mergeCell ref="L10:L11"/>
    <mergeCell ref="M60:M61"/>
  </mergeCells>
  <conditionalFormatting sqref="L17">
    <cfRule type="expression" dxfId="35" priority="54">
      <formula>$L$17="Lav"</formula>
    </cfRule>
    <cfRule type="expression" dxfId="34" priority="52">
      <formula>$L$17="Høj"</formula>
    </cfRule>
    <cfRule type="expression" dxfId="33" priority="53">
      <formula>$L$17="Mellem"</formula>
    </cfRule>
  </conditionalFormatting>
  <conditionalFormatting sqref="L20">
    <cfRule type="expression" dxfId="32" priority="49">
      <formula>$L$20="Høj"</formula>
    </cfRule>
    <cfRule type="expression" dxfId="31" priority="50">
      <formula>$L$20="Mellem"</formula>
    </cfRule>
    <cfRule type="expression" dxfId="30" priority="51">
      <formula>$L$20="Lav"</formula>
    </cfRule>
  </conditionalFormatting>
  <conditionalFormatting sqref="L21">
    <cfRule type="expression" dxfId="29" priority="46">
      <formula>$L$21="Høj"</formula>
    </cfRule>
    <cfRule type="expression" dxfId="28" priority="47">
      <formula>$L$21="Mellem"</formula>
    </cfRule>
    <cfRule type="expression" dxfId="27" priority="48">
      <formula>$L$21="Lav"</formula>
    </cfRule>
  </conditionalFormatting>
  <conditionalFormatting sqref="L22">
    <cfRule type="expression" dxfId="26" priority="17">
      <formula>$L$22="Mellem"</formula>
    </cfRule>
    <cfRule type="expression" dxfId="25" priority="18">
      <formula>$L$22="Lav"</formula>
    </cfRule>
    <cfRule type="expression" dxfId="24" priority="16">
      <formula>$L$22="Høj"</formula>
    </cfRule>
  </conditionalFormatting>
  <conditionalFormatting sqref="L23">
    <cfRule type="expression" dxfId="23" priority="13">
      <formula>$L$23="Høj"</formula>
    </cfRule>
    <cfRule type="expression" dxfId="22" priority="14">
      <formula>$L$23="Mellem"</formula>
    </cfRule>
    <cfRule type="expression" dxfId="21" priority="15">
      <formula>$L$23="Lav"</formula>
    </cfRule>
  </conditionalFormatting>
  <conditionalFormatting sqref="L24">
    <cfRule type="expression" dxfId="20" priority="10">
      <formula>$L$24="Høj"</formula>
    </cfRule>
    <cfRule type="expression" dxfId="19" priority="11">
      <formula>$L$24="Mellem"</formula>
    </cfRule>
    <cfRule type="expression" dxfId="18" priority="12">
      <formula>$L$24="Lav"</formula>
    </cfRule>
  </conditionalFormatting>
  <conditionalFormatting sqref="L25">
    <cfRule type="expression" dxfId="17" priority="7">
      <formula>$L$25="Høj"</formula>
    </cfRule>
    <cfRule type="expression" dxfId="16" priority="8">
      <formula>$L$25="Mellem"</formula>
    </cfRule>
    <cfRule type="expression" dxfId="15" priority="9">
      <formula>$L$25="Lav"</formula>
    </cfRule>
  </conditionalFormatting>
  <conditionalFormatting sqref="L28">
    <cfRule type="expression" dxfId="14" priority="4">
      <formula>$L$28="Høj"</formula>
    </cfRule>
    <cfRule type="expression" dxfId="13" priority="5">
      <formula>$L$28="Mellem"</formula>
    </cfRule>
    <cfRule type="expression" dxfId="12" priority="6">
      <formula>$L$28="Lav"</formula>
    </cfRule>
  </conditionalFormatting>
  <conditionalFormatting sqref="L29">
    <cfRule type="expression" dxfId="11" priority="1">
      <formula>$L$29="Høj"</formula>
    </cfRule>
    <cfRule type="expression" dxfId="10" priority="2">
      <formula>$L$29="Mellem"</formula>
    </cfRule>
    <cfRule type="expression" dxfId="9" priority="3">
      <formula>$L$29="Lav"</formula>
    </cfRule>
  </conditionalFormatting>
  <conditionalFormatting sqref="L30">
    <cfRule type="expression" dxfId="8" priority="25">
      <formula>$L$30="Høj"</formula>
    </cfRule>
    <cfRule type="expression" dxfId="7" priority="26">
      <formula>$L$30="Mellem"</formula>
    </cfRule>
    <cfRule type="expression" dxfId="6" priority="27">
      <formula>$L$30="Lav"</formula>
    </cfRule>
  </conditionalFormatting>
  <conditionalFormatting sqref="M63">
    <cfRule type="expression" dxfId="5" priority="22">
      <formula>$M$63="Høj"</formula>
    </cfRule>
    <cfRule type="expression" dxfId="4" priority="23">
      <formula>$M$63="Mellem"</formula>
    </cfRule>
    <cfRule type="expression" dxfId="3" priority="24">
      <formula>$M$63="Lav"</formula>
    </cfRule>
  </conditionalFormatting>
  <conditionalFormatting sqref="M68">
    <cfRule type="expression" dxfId="2" priority="20">
      <formula>$M$68="Mellem"</formula>
    </cfRule>
    <cfRule type="expression" dxfId="1" priority="21">
      <formula>$M$68="Lav"</formula>
    </cfRule>
    <cfRule type="expression" dxfId="0" priority="19">
      <formula>$M$68="Høj"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E34B0-1541-466A-87E0-07A9A71BE249}">
  <sheetPr codeName="Ark2">
    <tabColor theme="9" tint="0.39997558519241921"/>
  </sheetPr>
  <dimension ref="A1:AX87"/>
  <sheetViews>
    <sheetView showGridLines="0" zoomScale="85" zoomScaleNormal="85" workbookViewId="0">
      <pane ySplit="12" topLeftCell="A52" activePane="bottomLeft" state="frozen"/>
      <selection pane="bottomLeft" activeCell="J54" sqref="J54"/>
    </sheetView>
  </sheetViews>
  <sheetFormatPr defaultRowHeight="15" x14ac:dyDescent="0.25"/>
  <cols>
    <col min="3" max="3" width="2.5703125" customWidth="1"/>
    <col min="4" max="4" width="4.42578125" customWidth="1"/>
    <col min="5" max="5" width="36.7109375" customWidth="1"/>
    <col min="6" max="6" width="16.85546875" customWidth="1"/>
    <col min="7" max="7" width="20.85546875" customWidth="1"/>
    <col min="8" max="8" width="33.42578125" customWidth="1"/>
    <col min="9" max="10" width="13.42578125" customWidth="1"/>
    <col min="11" max="11" width="10.85546875" style="80" hidden="1" customWidth="1"/>
    <col min="12" max="12" width="17" style="80" hidden="1" customWidth="1"/>
    <col min="13" max="13" width="1.28515625" customWidth="1"/>
    <col min="14" max="17" width="10.85546875" customWidth="1"/>
    <col min="18" max="18" width="17.140625" customWidth="1"/>
    <col min="19" max="19" width="14.42578125" customWidth="1"/>
    <col min="20" max="20" width="16.42578125" customWidth="1"/>
    <col min="21" max="21" width="1.28515625" customWidth="1"/>
    <col min="22" max="25" width="10.85546875" customWidth="1"/>
    <col min="26" max="26" width="16.140625" customWidth="1"/>
    <col min="27" max="27" width="14.42578125" customWidth="1"/>
    <col min="28" max="28" width="16.42578125" customWidth="1"/>
    <col min="29" max="29" width="1.28515625" customWidth="1"/>
    <col min="30" max="33" width="10.85546875" customWidth="1"/>
    <col min="34" max="34" width="16.140625" customWidth="1"/>
    <col min="35" max="35" width="14.42578125" customWidth="1"/>
    <col min="36" max="36" width="16.42578125" customWidth="1"/>
    <col min="37" max="37" width="1.28515625" customWidth="1"/>
    <col min="38" max="41" width="10.85546875" customWidth="1"/>
    <col min="42" max="42" width="16.140625" customWidth="1"/>
    <col min="43" max="43" width="14.42578125" customWidth="1"/>
    <col min="44" max="44" width="16.42578125" customWidth="1"/>
  </cols>
  <sheetData>
    <row r="1" spans="2:50" ht="23.25" x14ac:dyDescent="0.35">
      <c r="B1" s="73" t="s">
        <v>0</v>
      </c>
      <c r="M1" s="4"/>
      <c r="T1" s="4"/>
      <c r="U1" s="4"/>
      <c r="AC1" s="4"/>
      <c r="AK1" s="4"/>
    </row>
    <row r="2" spans="2:50" ht="33.75" x14ac:dyDescent="0.5">
      <c r="B2" s="72" t="str">
        <f>Stamdata!$D$4</f>
        <v>Understøttelse af analyser</v>
      </c>
    </row>
    <row r="3" spans="2:50" ht="9.6" customHeight="1" x14ac:dyDescent="0.4">
      <c r="B3" s="2"/>
      <c r="M3" s="4"/>
      <c r="T3" s="4"/>
      <c r="U3" s="4"/>
      <c r="AB3" s="4"/>
      <c r="AC3" s="4"/>
      <c r="AJ3" s="4"/>
      <c r="AK3" s="4"/>
      <c r="AR3" s="4"/>
    </row>
    <row r="4" spans="2:50" ht="28.5" x14ac:dyDescent="0.45">
      <c r="C4" s="184" t="s">
        <v>23</v>
      </c>
      <c r="D4" s="3"/>
      <c r="E4" s="3"/>
      <c r="F4" s="129" t="s">
        <v>32</v>
      </c>
      <c r="G4" s="3"/>
      <c r="H4" s="3"/>
      <c r="I4" s="3"/>
      <c r="J4" s="3"/>
      <c r="K4" s="81"/>
      <c r="L4" s="81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</row>
    <row r="5" spans="2:50" ht="26.25" x14ac:dyDescent="0.4">
      <c r="C5" s="7"/>
      <c r="D5" s="3"/>
      <c r="E5" s="135"/>
      <c r="F5" s="129"/>
      <c r="G5" s="3"/>
      <c r="H5" s="3"/>
      <c r="I5" s="3"/>
      <c r="J5" s="3"/>
      <c r="K5" s="81"/>
      <c r="L5" s="81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</row>
    <row r="7" spans="2:50" x14ac:dyDescent="0.25">
      <c r="E7" s="8" t="s">
        <v>1</v>
      </c>
      <c r="F7" s="8"/>
      <c r="G7" s="8"/>
    </row>
    <row r="8" spans="2:50" ht="15.75" thickBot="1" x14ac:dyDescent="0.3"/>
    <row r="9" spans="2:50" ht="26.25" x14ac:dyDescent="0.4">
      <c r="C9" s="56"/>
      <c r="D9" s="57" t="s">
        <v>7</v>
      </c>
      <c r="E9" s="57"/>
      <c r="F9" s="57"/>
      <c r="G9" s="57"/>
      <c r="H9" s="57"/>
      <c r="I9" s="57"/>
      <c r="J9" s="57"/>
      <c r="K9" s="82"/>
      <c r="L9" s="82"/>
      <c r="M9" s="120"/>
      <c r="N9" s="58"/>
      <c r="O9" s="57"/>
      <c r="P9" s="57"/>
      <c r="Q9" s="57"/>
      <c r="R9" s="57"/>
      <c r="S9" s="57"/>
      <c r="T9" s="57"/>
      <c r="U9" s="120"/>
      <c r="V9" s="58"/>
      <c r="W9" s="57"/>
      <c r="X9" s="57"/>
      <c r="Y9" s="57"/>
      <c r="Z9" s="57"/>
      <c r="AA9" s="57"/>
      <c r="AB9" s="104"/>
      <c r="AC9" s="120"/>
      <c r="AD9" s="58"/>
      <c r="AE9" s="57"/>
      <c r="AF9" s="57"/>
      <c r="AG9" s="57"/>
      <c r="AH9" s="57"/>
      <c r="AI9" s="57"/>
      <c r="AJ9" s="104"/>
      <c r="AK9" s="120"/>
      <c r="AL9" s="58"/>
      <c r="AM9" s="57"/>
      <c r="AN9" s="57"/>
      <c r="AO9" s="57"/>
      <c r="AP9" s="57"/>
      <c r="AQ9" s="57"/>
      <c r="AR9" s="104"/>
    </row>
    <row r="10" spans="2:50" s="73" customFormat="1" ht="23.25" x14ac:dyDescent="0.35">
      <c r="C10" s="99"/>
      <c r="K10" s="100"/>
      <c r="L10" s="100"/>
      <c r="M10" s="121"/>
      <c r="N10" s="315">
        <f>Stamdata!D6</f>
        <v>0</v>
      </c>
      <c r="O10" s="316"/>
      <c r="P10" s="316"/>
      <c r="Q10" s="316"/>
      <c r="R10" s="316"/>
      <c r="S10" s="316"/>
      <c r="T10" s="316"/>
      <c r="U10" s="121"/>
      <c r="V10" s="315">
        <f>N10+1</f>
        <v>1</v>
      </c>
      <c r="W10" s="316"/>
      <c r="X10" s="316"/>
      <c r="Y10" s="316"/>
      <c r="Z10" s="316"/>
      <c r="AA10" s="316"/>
      <c r="AB10" s="317"/>
      <c r="AC10" s="121"/>
      <c r="AD10" s="315">
        <f>V10+1</f>
        <v>2</v>
      </c>
      <c r="AE10" s="316"/>
      <c r="AF10" s="316"/>
      <c r="AG10" s="316"/>
      <c r="AH10" s="316"/>
      <c r="AI10" s="316"/>
      <c r="AJ10" s="317"/>
      <c r="AK10" s="121"/>
      <c r="AL10" s="315">
        <f>AD10+1</f>
        <v>3</v>
      </c>
      <c r="AM10" s="316"/>
      <c r="AN10" s="316"/>
      <c r="AO10" s="316"/>
      <c r="AP10" s="316"/>
      <c r="AQ10" s="316"/>
      <c r="AR10" s="317"/>
    </row>
    <row r="11" spans="2:50" ht="26.25" x14ac:dyDescent="0.4">
      <c r="C11" s="59"/>
      <c r="M11" s="146"/>
      <c r="N11" s="318" t="s">
        <v>33</v>
      </c>
      <c r="O11" s="320"/>
      <c r="P11" s="320"/>
      <c r="Q11" s="319"/>
      <c r="R11" s="318" t="s">
        <v>29</v>
      </c>
      <c r="S11" s="319"/>
      <c r="T11" s="173" t="s">
        <v>34</v>
      </c>
      <c r="U11" s="146"/>
      <c r="V11" s="318" t="s">
        <v>33</v>
      </c>
      <c r="W11" s="320"/>
      <c r="X11" s="320"/>
      <c r="Y11" s="319"/>
      <c r="Z11" s="318" t="s">
        <v>29</v>
      </c>
      <c r="AA11" s="319"/>
      <c r="AB11" s="174" t="s">
        <v>34</v>
      </c>
      <c r="AC11" s="146"/>
      <c r="AD11" s="318" t="s">
        <v>33</v>
      </c>
      <c r="AE11" s="320"/>
      <c r="AF11" s="320"/>
      <c r="AG11" s="319"/>
      <c r="AH11" s="318" t="s">
        <v>29</v>
      </c>
      <c r="AI11" s="319"/>
      <c r="AJ11" s="174" t="s">
        <v>34</v>
      </c>
      <c r="AK11" s="146"/>
      <c r="AL11" s="318" t="s">
        <v>33</v>
      </c>
      <c r="AM11" s="320"/>
      <c r="AN11" s="320"/>
      <c r="AO11" s="319"/>
      <c r="AP11" s="318" t="s">
        <v>29</v>
      </c>
      <c r="AQ11" s="319"/>
      <c r="AR11" s="174" t="s">
        <v>34</v>
      </c>
    </row>
    <row r="12" spans="2:50" s="136" customFormat="1" ht="76.5" customHeight="1" x14ac:dyDescent="0.25">
      <c r="C12" s="137"/>
      <c r="D12" s="183" t="s">
        <v>35</v>
      </c>
      <c r="E12" s="138"/>
      <c r="F12" s="138"/>
      <c r="G12" s="139" t="s">
        <v>36</v>
      </c>
      <c r="H12" s="139" t="s">
        <v>37</v>
      </c>
      <c r="I12" s="140" t="s">
        <v>117</v>
      </c>
      <c r="J12" s="141" t="s">
        <v>114</v>
      </c>
      <c r="K12" s="142" t="s">
        <v>38</v>
      </c>
      <c r="L12" s="142" t="s">
        <v>39</v>
      </c>
      <c r="M12" s="146"/>
      <c r="N12" s="143" t="s">
        <v>40</v>
      </c>
      <c r="O12" s="141" t="s">
        <v>115</v>
      </c>
      <c r="P12" s="144" t="s">
        <v>41</v>
      </c>
      <c r="Q12" s="141" t="s">
        <v>42</v>
      </c>
      <c r="R12" s="143" t="s">
        <v>43</v>
      </c>
      <c r="S12" s="145" t="s">
        <v>116</v>
      </c>
      <c r="T12" s="139"/>
      <c r="U12" s="146"/>
      <c r="V12" s="143" t="s">
        <v>40</v>
      </c>
      <c r="W12" s="141" t="s">
        <v>115</v>
      </c>
      <c r="X12" s="144" t="s">
        <v>41</v>
      </c>
      <c r="Y12" s="141" t="s">
        <v>42</v>
      </c>
      <c r="Z12" s="143" t="s">
        <v>43</v>
      </c>
      <c r="AA12" s="145" t="s">
        <v>116</v>
      </c>
      <c r="AB12" s="147"/>
      <c r="AC12" s="146"/>
      <c r="AD12" s="143" t="s">
        <v>40</v>
      </c>
      <c r="AE12" s="141" t="s">
        <v>115</v>
      </c>
      <c r="AF12" s="144" t="s">
        <v>41</v>
      </c>
      <c r="AG12" s="141" t="s">
        <v>42</v>
      </c>
      <c r="AH12" s="143" t="s">
        <v>43</v>
      </c>
      <c r="AI12" s="145" t="s">
        <v>116</v>
      </c>
      <c r="AJ12" s="147"/>
      <c r="AK12" s="146"/>
      <c r="AL12" s="143" t="s">
        <v>40</v>
      </c>
      <c r="AM12" s="141" t="s">
        <v>115</v>
      </c>
      <c r="AN12" s="144" t="s">
        <v>41</v>
      </c>
      <c r="AO12" s="141" t="s">
        <v>42</v>
      </c>
      <c r="AP12" s="143" t="s">
        <v>43</v>
      </c>
      <c r="AQ12" s="145" t="s">
        <v>116</v>
      </c>
      <c r="AR12" s="147"/>
    </row>
    <row r="13" spans="2:50" s="16" customFormat="1" ht="43.5" customHeight="1" thickBot="1" x14ac:dyDescent="0.3">
      <c r="C13" s="60"/>
      <c r="D13" s="25" t="s">
        <v>44</v>
      </c>
      <c r="E13" s="26"/>
      <c r="F13" s="27">
        <f>SUM(F15:F86)</f>
        <v>0</v>
      </c>
      <c r="G13" s="27"/>
      <c r="H13" s="27"/>
      <c r="I13" s="28"/>
      <c r="J13" s="28"/>
      <c r="K13" s="83"/>
      <c r="L13" s="83"/>
      <c r="M13" s="122"/>
      <c r="N13" s="29"/>
      <c r="O13" s="30"/>
      <c r="P13" s="30"/>
      <c r="Q13" s="30"/>
      <c r="R13" s="31"/>
      <c r="S13" s="115"/>
      <c r="T13" s="27">
        <f>SUBTOTAL(9,T17:T86)</f>
        <v>0</v>
      </c>
      <c r="U13" s="122"/>
      <c r="V13" s="31"/>
      <c r="W13" s="25"/>
      <c r="X13" s="25"/>
      <c r="Y13" s="25"/>
      <c r="Z13" s="31"/>
      <c r="AA13" s="115"/>
      <c r="AB13" s="105">
        <f>SUBTOTAL(9,AB17:AB86)</f>
        <v>0</v>
      </c>
      <c r="AC13" s="122"/>
      <c r="AD13" s="31"/>
      <c r="AE13" s="25"/>
      <c r="AF13" s="25"/>
      <c r="AG13" s="25"/>
      <c r="AH13" s="31"/>
      <c r="AI13" s="115"/>
      <c r="AJ13" s="105">
        <f>SUBTOTAL(9,AJ17:AJ86)</f>
        <v>0</v>
      </c>
      <c r="AK13" s="122"/>
      <c r="AL13" s="31"/>
      <c r="AM13" s="25"/>
      <c r="AN13" s="25"/>
      <c r="AO13" s="25"/>
      <c r="AP13" s="31"/>
      <c r="AQ13" s="115"/>
      <c r="AR13" s="105">
        <f>SUBTOTAL(9,AR17:AR86)</f>
        <v>0</v>
      </c>
    </row>
    <row r="14" spans="2:50" s="16" customFormat="1" ht="17.45" customHeight="1" thickTop="1" x14ac:dyDescent="0.25">
      <c r="C14" s="60"/>
      <c r="D14" s="17"/>
      <c r="H14" s="21"/>
      <c r="I14" s="18"/>
      <c r="J14" s="18"/>
      <c r="K14" s="84"/>
      <c r="L14" s="84"/>
      <c r="M14" s="123"/>
      <c r="N14" s="22"/>
      <c r="O14" s="19"/>
      <c r="P14" s="19"/>
      <c r="Q14" s="19"/>
      <c r="R14" s="20"/>
      <c r="S14" s="116"/>
      <c r="T14" s="21"/>
      <c r="U14" s="123"/>
      <c r="V14" s="20"/>
      <c r="W14" s="17"/>
      <c r="X14" s="17"/>
      <c r="Y14" s="17"/>
      <c r="Z14" s="20"/>
      <c r="AA14" s="116"/>
      <c r="AB14" s="106"/>
      <c r="AC14" s="123"/>
      <c r="AD14" s="20"/>
      <c r="AE14" s="17"/>
      <c r="AF14" s="17"/>
      <c r="AG14" s="17"/>
      <c r="AH14" s="20"/>
      <c r="AI14" s="116"/>
      <c r="AJ14" s="106"/>
      <c r="AK14" s="123"/>
      <c r="AL14" s="20"/>
      <c r="AM14" s="17"/>
      <c r="AN14" s="17"/>
      <c r="AO14" s="17"/>
      <c r="AP14" s="20"/>
      <c r="AQ14" s="116"/>
      <c r="AR14" s="106"/>
    </row>
    <row r="15" spans="2:50" ht="21" x14ac:dyDescent="0.35">
      <c r="C15" s="87"/>
      <c r="D15" s="88" t="s">
        <v>45</v>
      </c>
      <c r="E15" s="89"/>
      <c r="F15" s="89"/>
      <c r="G15" s="89"/>
      <c r="H15" s="90"/>
      <c r="I15" s="90"/>
      <c r="J15" s="90"/>
      <c r="K15" s="91"/>
      <c r="L15" s="92"/>
      <c r="M15" s="124"/>
      <c r="N15" s="93"/>
      <c r="O15" s="90"/>
      <c r="P15" s="94"/>
      <c r="Q15" s="94"/>
      <c r="R15" s="112"/>
      <c r="S15" s="117"/>
      <c r="T15" s="95"/>
      <c r="U15" s="124"/>
      <c r="V15" s="93"/>
      <c r="W15" s="90"/>
      <c r="X15" s="94"/>
      <c r="Y15" s="94"/>
      <c r="Z15" s="112"/>
      <c r="AA15" s="117"/>
      <c r="AB15" s="107"/>
      <c r="AC15" s="124"/>
      <c r="AD15" s="93"/>
      <c r="AE15" s="90"/>
      <c r="AF15" s="94"/>
      <c r="AG15" s="94"/>
      <c r="AH15" s="112"/>
      <c r="AI15" s="117"/>
      <c r="AJ15" s="107"/>
      <c r="AK15" s="124"/>
      <c r="AL15" s="93"/>
      <c r="AM15" s="90"/>
      <c r="AN15" s="94"/>
      <c r="AO15" s="94"/>
      <c r="AP15" s="112"/>
      <c r="AQ15" s="117"/>
      <c r="AR15" s="107"/>
    </row>
    <row r="16" spans="2:50" ht="17.25" x14ac:dyDescent="0.3">
      <c r="C16" s="33"/>
      <c r="D16" s="61" t="s">
        <v>45</v>
      </c>
      <c r="L16" s="62"/>
      <c r="M16" s="127"/>
      <c r="N16" s="9"/>
      <c r="P16" s="131"/>
      <c r="Q16" s="131"/>
      <c r="R16" s="9"/>
      <c r="S16" s="14"/>
      <c r="U16" s="127"/>
      <c r="V16" s="9"/>
      <c r="Z16" s="9"/>
      <c r="AA16" s="14"/>
      <c r="AB16" s="63"/>
      <c r="AC16" s="127"/>
      <c r="AD16" s="9"/>
      <c r="AH16" s="9"/>
      <c r="AI16" s="14"/>
      <c r="AJ16" s="63"/>
      <c r="AK16" s="127"/>
      <c r="AL16" s="9"/>
      <c r="AP16" s="9"/>
      <c r="AQ16" s="14"/>
      <c r="AR16" s="63"/>
    </row>
    <row r="17" spans="1:44" ht="17.25" x14ac:dyDescent="0.3">
      <c r="A17" s="5"/>
      <c r="C17" s="33"/>
      <c r="D17" s="64"/>
      <c r="E17" s="247" t="s">
        <v>46</v>
      </c>
      <c r="G17" t="str" cm="1">
        <f t="array" ref="G17">_xlfn.IFS($H17='valglister og satser'!$G$11,"Løn",$H17='valglister og satser'!$G$12,"Løn",$H17='valglister og satser'!$G$10,"Øvrige omkostninger",$H17='valglister og satser'!$G$9,"Øvrige omkostninger", $H17='valglister og satser'!$G$14,"Studentermedhjælp",$H17='valglister og satser'!$G$13,"Studentermedhjælp",$H17=0," " )</f>
        <v xml:space="preserve"> </v>
      </c>
      <c r="H17" s="247"/>
      <c r="I17" s="247"/>
      <c r="J17" s="247"/>
      <c r="K17" s="85" t="s">
        <v>47</v>
      </c>
      <c r="L17" s="65"/>
      <c r="M17" s="125"/>
      <c r="N17" s="250"/>
      <c r="O17" s="247"/>
      <c r="P17" s="251"/>
      <c r="Q17" s="134">
        <f>N17/12*O17*P17</f>
        <v>0</v>
      </c>
      <c r="R17" s="250"/>
      <c r="S17" s="252"/>
      <c r="T17" s="23" cm="1">
        <f t="array" ref="T17">IF(ISBLANK($H17),0,_xlfn.IFS($H17='valglister og satser'!$G$12,('valglister og satser'!$C$3*'Projektomk indtast'!P17*'Projektomk indtast'!O17*('Projektomk indtast'!N17/12)),$H17='valglister og satser'!$G$13,('valglister og satser'!$C$4*'Projektomk indtast'!O17*'Projektomk indtast'!P17*('Projektomk indtast'!N17/12)),$H17='valglister og satser'!$G$14,('valglister og satser'!$C$4*'Projektomk indtast'!O17*'Projektomk indtast'!P17*('Projektomk indtast'!N17/12)),$H17='valglister og satser'!$G$10,(R17*'valglister og satser'!$C$5/1000)+S17,$H17='valglister og satser'!$G$9,(R17*'valglister og satser'!$C$5/1000)+S17,$H17='valglister og satser'!$G$11,('valglister og satser'!$C$3*'Projektomk indtast'!O17*'Projektomk indtast'!P17*('Projektomk indtast'!N17/12))))</f>
        <v>0</v>
      </c>
      <c r="U17" s="125"/>
      <c r="V17" s="250"/>
      <c r="W17" s="247"/>
      <c r="X17" s="253"/>
      <c r="Y17" s="134">
        <f>V17/12*W17*X17</f>
        <v>0</v>
      </c>
      <c r="Z17" s="250"/>
      <c r="AA17" s="252"/>
      <c r="AB17" s="23" cm="1">
        <f t="array" ref="AB17">IF(ISBLANK($H17),0,_xlfn.IFS($H17='valglister og satser'!$G$12,('valglister og satser'!$C$3*'Projektomk indtast'!X17*'Projektomk indtast'!W17*('Projektomk indtast'!V17/12)),$H17='valglister og satser'!$G$13,('valglister og satser'!$C$4*'Projektomk indtast'!W17*'Projektomk indtast'!X17*('Projektomk indtast'!V17/12)),$H17='valglister og satser'!$G$14,('valglister og satser'!$C$4*'Projektomk indtast'!W17*'Projektomk indtast'!X17*('Projektomk indtast'!V17/12)),$H17='valglister og satser'!$G$10,(Z17*'valglister og satser'!$C$5/1000)+AA17,$H17='valglister og satser'!$G$9,(Z17*'valglister og satser'!$C$5/1000)+AA17,$H17='valglister og satser'!$G$11,('valglister og satser'!$C$3*'Projektomk indtast'!W17*'Projektomk indtast'!X17*('Projektomk indtast'!V17/12))))</f>
        <v>0</v>
      </c>
      <c r="AC17" s="125"/>
      <c r="AD17" s="250"/>
      <c r="AE17" s="247"/>
      <c r="AF17" s="253"/>
      <c r="AG17" s="134">
        <f>AD17/12*AE17*AF17</f>
        <v>0</v>
      </c>
      <c r="AH17" s="250"/>
      <c r="AI17" s="252"/>
      <c r="AJ17" s="23" cm="1">
        <f t="array" ref="AJ17">IF(ISBLANK($H17),0,_xlfn.IFS($H17='valglister og satser'!$G$12,('valglister og satser'!$C$3*'Projektomk indtast'!AF17*'Projektomk indtast'!AE17*('Projektomk indtast'!AD17/12)),$H17='valglister og satser'!$G$13,('valglister og satser'!$C$4*'Projektomk indtast'!AE17*'Projektomk indtast'!AF17*('Projektomk indtast'!AD17/12)),$H17='valglister og satser'!$G$14,('valglister og satser'!$C$4*'Projektomk indtast'!AE17*'Projektomk indtast'!AF17*('Projektomk indtast'!AD17/12)),$H17='valglister og satser'!$G$10,(AH17*'valglister og satser'!$C$5/1000)+AI17,$H17='valglister og satser'!$G$9,(AH17*'valglister og satser'!$C$5/1000)+AI17,$H17='valglister og satser'!$G$11,('valglister og satser'!$C$3*'Projektomk indtast'!AE17*'Projektomk indtast'!AF17*('Projektomk indtast'!AD17/12))))</f>
        <v>0</v>
      </c>
      <c r="AK17" s="125"/>
      <c r="AL17" s="250"/>
      <c r="AM17" s="247"/>
      <c r="AN17" s="253"/>
      <c r="AO17" s="134">
        <f>AL17/12*AM17*AN17</f>
        <v>0</v>
      </c>
      <c r="AP17" s="250"/>
      <c r="AQ17" s="252"/>
      <c r="AR17" s="39" cm="1">
        <f t="array" ref="AR17">IF(ISBLANK($H17),0,_xlfn.IFS($H17='valglister og satser'!$G$12,('valglister og satser'!$C$3*'Projektomk indtast'!AN17*'Projektomk indtast'!AM17*('Projektomk indtast'!AL17/12)),$H17='valglister og satser'!$G$13,('valglister og satser'!$C$4*'Projektomk indtast'!AM17*'Projektomk indtast'!AN17*('Projektomk indtast'!AL17/12)),$H17='valglister og satser'!$G$14,('valglister og satser'!$C$4*'Projektomk indtast'!AM17*'Projektomk indtast'!AN17*('Projektomk indtast'!AL17/12)),$H17='valglister og satser'!$G$10,(AP17*'valglister og satser'!$C$5/1000)+AQ17,$H17='valglister og satser'!$G$9,(AP17*'valglister og satser'!$C$5/1000)+AQ17,$H17='valglister og satser'!$G$11,('valglister og satser'!$C$3*'Projektomk indtast'!AM17*'Projektomk indtast'!AN17*('Projektomk indtast'!AL17/12))))</f>
        <v>0</v>
      </c>
    </row>
    <row r="18" spans="1:44" ht="17.25" x14ac:dyDescent="0.3">
      <c r="C18" s="33"/>
      <c r="D18" s="64"/>
      <c r="E18" s="247" t="s">
        <v>48</v>
      </c>
      <c r="G18" t="str" cm="1">
        <f t="array" ref="G18">_xlfn.IFS($H18='valglister og satser'!$G$11,"Løn",$H18='valglister og satser'!$G$12,"Løn",$H18='valglister og satser'!$G$10,"Øvrige omkostninger",$H18='valglister og satser'!$G$9,"Øvrige omkostninger", $H18='valglister og satser'!$G$14,"Studentermedhjælp",$H18='valglister og satser'!$G$13,"Studentermedhjælp",$H18=0," " )</f>
        <v xml:space="preserve"> </v>
      </c>
      <c r="H18" s="247"/>
      <c r="I18" s="247"/>
      <c r="J18" s="247"/>
      <c r="K18" s="85" t="s">
        <v>47</v>
      </c>
      <c r="L18" s="65"/>
      <c r="M18" s="125"/>
      <c r="N18" s="250"/>
      <c r="O18" s="247"/>
      <c r="P18" s="251"/>
      <c r="Q18" s="134">
        <f t="shared" ref="Q18:Q20" si="0">N18/12*O18*P18</f>
        <v>0</v>
      </c>
      <c r="R18" s="250"/>
      <c r="S18" s="252"/>
      <c r="T18" s="23" cm="1">
        <f t="array" ref="T18">IF(ISBLANK($H18),0,_xlfn.IFS($H18='valglister og satser'!$G$12,('valglister og satser'!$C$3*'Projektomk indtast'!P18*'Projektomk indtast'!O18*('Projektomk indtast'!N18/12)),$H18='valglister og satser'!$G$13,('valglister og satser'!$C$4*'Projektomk indtast'!O18*'Projektomk indtast'!P18*('Projektomk indtast'!N18/12)),$H18='valglister og satser'!$G$14,('valglister og satser'!$C$4*'Projektomk indtast'!O18*'Projektomk indtast'!P18*('Projektomk indtast'!N18/12)),$H18='valglister og satser'!$G$10,(R18*'valglister og satser'!$C$5/1000)+S18,$H18='valglister og satser'!$G$9,(R18*'valglister og satser'!$C$5/1000)+S18,$H18='valglister og satser'!$G$11,('valglister og satser'!$C$3*'Projektomk indtast'!O18*'Projektomk indtast'!P18*('Projektomk indtast'!N18/12))))</f>
        <v>0</v>
      </c>
      <c r="U18" s="125"/>
      <c r="V18" s="250"/>
      <c r="W18" s="247"/>
      <c r="X18" s="253"/>
      <c r="Y18" s="134">
        <f t="shared" ref="Y18:Y20" si="1">V18/12*W18*X18</f>
        <v>0</v>
      </c>
      <c r="Z18" s="250"/>
      <c r="AA18" s="252"/>
      <c r="AB18" s="23" cm="1">
        <f t="array" ref="AB18">IF(ISBLANK($H18),0,_xlfn.IFS($H18='valglister og satser'!$G$12,('valglister og satser'!$C$3*'Projektomk indtast'!X18*'Projektomk indtast'!W18*('Projektomk indtast'!V18/12)),$H18='valglister og satser'!$G$13,('valglister og satser'!$C$4*'Projektomk indtast'!W18*'Projektomk indtast'!X18*('Projektomk indtast'!V18/12)),$H18='valglister og satser'!$G$14,('valglister og satser'!$C$4*'Projektomk indtast'!W18*'Projektomk indtast'!X18*('Projektomk indtast'!V18/12)),$H18='valglister og satser'!$G$10,(Z18*'valglister og satser'!$C$5/1000)+AA18,$H18='valglister og satser'!$G$9,(Z18*'valglister og satser'!$C$5/1000)+AA18,$H18='valglister og satser'!$G$11,('valglister og satser'!$C$3*'Projektomk indtast'!W18*'Projektomk indtast'!X18*('Projektomk indtast'!V18/12))))</f>
        <v>0</v>
      </c>
      <c r="AC18" s="125"/>
      <c r="AD18" s="250"/>
      <c r="AE18" s="247"/>
      <c r="AF18" s="253"/>
      <c r="AG18" s="134">
        <f t="shared" ref="AG18:AG20" si="2">AD18/12*AE18*AF18</f>
        <v>0</v>
      </c>
      <c r="AH18" s="250"/>
      <c r="AI18" s="252"/>
      <c r="AJ18" s="23" cm="1">
        <f t="array" ref="AJ18">IF(ISBLANK($H18),0,_xlfn.IFS($H18='valglister og satser'!$G$12,('valglister og satser'!$C$3*'Projektomk indtast'!AF18*'Projektomk indtast'!AE18*('Projektomk indtast'!AD18/12)),$H18='valglister og satser'!$G$13,('valglister og satser'!$C$4*'Projektomk indtast'!AE18*'Projektomk indtast'!AF18*('Projektomk indtast'!AD18/12)),$H18='valglister og satser'!$G$14,('valglister og satser'!$C$4*'Projektomk indtast'!AE18*'Projektomk indtast'!AF18*('Projektomk indtast'!AD18/12)),$H18='valglister og satser'!$G$10,(AH18*'valglister og satser'!$C$5/1000)+AI18,$H18='valglister og satser'!$G$9,(AH18*'valglister og satser'!$C$5/1000)+AI18,$H18='valglister og satser'!$G$11,('valglister og satser'!$C$3*'Projektomk indtast'!AE18*'Projektomk indtast'!AF18*('Projektomk indtast'!AD18/12))))</f>
        <v>0</v>
      </c>
      <c r="AK18" s="125"/>
      <c r="AL18" s="250"/>
      <c r="AM18" s="247"/>
      <c r="AN18" s="253"/>
      <c r="AO18" s="134">
        <f t="shared" ref="AO18:AO20" si="3">AL18/12*AM18*AN18</f>
        <v>0</v>
      </c>
      <c r="AP18" s="250"/>
      <c r="AQ18" s="252"/>
      <c r="AR18" s="39" cm="1">
        <f t="array" ref="AR18">IF(ISBLANK($H18),0,_xlfn.IFS($H18='valglister og satser'!$G$12,('valglister og satser'!$C$3*'Projektomk indtast'!AN18*'Projektomk indtast'!AM18*('Projektomk indtast'!AL18/12)),$H18='valglister og satser'!$G$13,('valglister og satser'!$C$4*'Projektomk indtast'!AM18*'Projektomk indtast'!AN18*('Projektomk indtast'!AL18/12)),$H18='valglister og satser'!$G$14,('valglister og satser'!$C$4*'Projektomk indtast'!AM18*'Projektomk indtast'!AN18*('Projektomk indtast'!AL18/12)),$H18='valglister og satser'!$G$10,(AP18*'valglister og satser'!$C$5/1000)+AQ18,$H18='valglister og satser'!$G$9,(AP18*'valglister og satser'!$C$5/1000)+AQ18,$H18='valglister og satser'!$G$11,('valglister og satser'!$C$3*'Projektomk indtast'!AM18*'Projektomk indtast'!AN18*('Projektomk indtast'!AL18/12))))</f>
        <v>0</v>
      </c>
    </row>
    <row r="19" spans="1:44" ht="17.25" x14ac:dyDescent="0.3">
      <c r="C19" s="33"/>
      <c r="D19" s="64"/>
      <c r="E19" s="247" t="s">
        <v>49</v>
      </c>
      <c r="G19" t="str" cm="1">
        <f t="array" ref="G19">_xlfn.IFS($H19='valglister og satser'!$G$11,"Løn",$H19='valglister og satser'!$G$12,"Løn",$H19='valglister og satser'!$G$10,"Øvrige omkostninger",$H19='valglister og satser'!$G$9,"Øvrige omkostninger", $H19='valglister og satser'!$G$14,"Studentermedhjælp",$H19='valglister og satser'!$G$13,"Studentermedhjælp",$H19=0," " )</f>
        <v xml:space="preserve"> </v>
      </c>
      <c r="H19" s="247"/>
      <c r="I19" s="247"/>
      <c r="J19" s="247"/>
      <c r="K19" s="85" t="s">
        <v>47</v>
      </c>
      <c r="L19" s="65"/>
      <c r="M19" s="125"/>
      <c r="N19" s="250"/>
      <c r="O19" s="247"/>
      <c r="P19" s="251"/>
      <c r="Q19" s="134">
        <f t="shared" si="0"/>
        <v>0</v>
      </c>
      <c r="R19" s="250"/>
      <c r="S19" s="252"/>
      <c r="T19" s="23" cm="1">
        <f t="array" ref="T19">IF(ISBLANK($H19),0,_xlfn.IFS($H19='valglister og satser'!$G$12,('valglister og satser'!$C$3*'Projektomk indtast'!P19*'Projektomk indtast'!O19*('Projektomk indtast'!N19/12)),$H19='valglister og satser'!$G$13,('valglister og satser'!$C$4*'Projektomk indtast'!O19*'Projektomk indtast'!P19*('Projektomk indtast'!N19/12)),$H19='valglister og satser'!$G$14,('valglister og satser'!$C$4*'Projektomk indtast'!O19*'Projektomk indtast'!P19*('Projektomk indtast'!N19/12)),$H19='valglister og satser'!$G$10,(R19*'valglister og satser'!$C$5/1000)+S19,$H19='valglister og satser'!$G$9,(R19*'valglister og satser'!$C$5/1000)+S19,$H19='valglister og satser'!$G$11,('valglister og satser'!$C$3*'Projektomk indtast'!O19*'Projektomk indtast'!P19*('Projektomk indtast'!N19/12))))</f>
        <v>0</v>
      </c>
      <c r="U19" s="125"/>
      <c r="V19" s="250"/>
      <c r="W19" s="247"/>
      <c r="X19" s="251"/>
      <c r="Y19" s="134">
        <f t="shared" si="1"/>
        <v>0</v>
      </c>
      <c r="Z19" s="250"/>
      <c r="AA19" s="252"/>
      <c r="AB19" s="23" cm="1">
        <f t="array" ref="AB19">IF(ISBLANK($H19),0,_xlfn.IFS($H19='valglister og satser'!$G$12,('valglister og satser'!$C$3*'Projektomk indtast'!X19*'Projektomk indtast'!W19*('Projektomk indtast'!V19/12)),$H19='valglister og satser'!$G$13,('valglister og satser'!$C$4*'Projektomk indtast'!W19*'Projektomk indtast'!X19*('Projektomk indtast'!V19/12)),$H19='valglister og satser'!$G$14,('valglister og satser'!$C$4*'Projektomk indtast'!W19*'Projektomk indtast'!X19*('Projektomk indtast'!V19/12)),$H19='valglister og satser'!$G$10,(Z19*'valglister og satser'!$C$5/1000)+AA19,$H19='valglister og satser'!$G$9,(Z19*'valglister og satser'!$C$5/1000)+AA19,$H19='valglister og satser'!$G$11,('valglister og satser'!$C$3*'Projektomk indtast'!W19*'Projektomk indtast'!X19*('Projektomk indtast'!V19/12))))</f>
        <v>0</v>
      </c>
      <c r="AC19" s="125"/>
      <c r="AD19" s="250"/>
      <c r="AE19" s="247"/>
      <c r="AF19" s="251"/>
      <c r="AG19" s="134">
        <f t="shared" si="2"/>
        <v>0</v>
      </c>
      <c r="AH19" s="250"/>
      <c r="AI19" s="252"/>
      <c r="AJ19" s="23" cm="1">
        <f t="array" ref="AJ19">IF(ISBLANK($H19),0,_xlfn.IFS($H19='valglister og satser'!$G$12,('valglister og satser'!$C$3*'Projektomk indtast'!AF19*'Projektomk indtast'!AE19*('Projektomk indtast'!AD19/12)),$H19='valglister og satser'!$G$13,('valglister og satser'!$C$4*'Projektomk indtast'!AE19*'Projektomk indtast'!AF19*('Projektomk indtast'!AD19/12)),$H19='valglister og satser'!$G$14,('valglister og satser'!$C$4*'Projektomk indtast'!AE19*'Projektomk indtast'!AF19*('Projektomk indtast'!AD19/12)),$H19='valglister og satser'!$G$10,(AH19*'valglister og satser'!$C$5/1000)+AI19,$H19='valglister og satser'!$G$9,(AH19*'valglister og satser'!$C$5/1000)+AI19,$H19='valglister og satser'!$G$11,('valglister og satser'!$C$3*'Projektomk indtast'!AE19*'Projektomk indtast'!AF19*('Projektomk indtast'!AD19/12))))</f>
        <v>0</v>
      </c>
      <c r="AK19" s="125"/>
      <c r="AL19" s="250"/>
      <c r="AM19" s="247"/>
      <c r="AN19" s="251"/>
      <c r="AO19" s="134">
        <f t="shared" si="3"/>
        <v>0</v>
      </c>
      <c r="AP19" s="250"/>
      <c r="AQ19" s="252"/>
      <c r="AR19" s="39" cm="1">
        <f t="array" ref="AR19">IF(ISBLANK($H19),0,_xlfn.IFS($H19='valglister og satser'!$G$12,('valglister og satser'!$C$3*'Projektomk indtast'!AN19*'Projektomk indtast'!AM19*('Projektomk indtast'!AL19/12)),$H19='valglister og satser'!$G$13,('valglister og satser'!$C$4*'Projektomk indtast'!AM19*'Projektomk indtast'!AN19*('Projektomk indtast'!AL19/12)),$H19='valglister og satser'!$G$14,('valglister og satser'!$C$4*'Projektomk indtast'!AM19*'Projektomk indtast'!AN19*('Projektomk indtast'!AL19/12)),$H19='valglister og satser'!$G$10,(AP19*'valglister og satser'!$C$5/1000)+AQ19,$H19='valglister og satser'!$G$9,(AP19*'valglister og satser'!$C$5/1000)+AQ19,$H19='valglister og satser'!$G$11,('valglister og satser'!$C$3*'Projektomk indtast'!AM19*'Projektomk indtast'!AN19*('Projektomk indtast'!AL19/12))))</f>
        <v>0</v>
      </c>
    </row>
    <row r="20" spans="1:44" ht="17.25" x14ac:dyDescent="0.3">
      <c r="C20" s="33"/>
      <c r="D20" s="64"/>
      <c r="E20" s="247" t="s">
        <v>49</v>
      </c>
      <c r="G20" t="str" cm="1">
        <f t="array" ref="G20">_xlfn.IFS($H20='valglister og satser'!$G$11,"Løn",$H20='valglister og satser'!$G$12,"Løn",$H20='valglister og satser'!$G$10,"Øvrige omkostninger",$H20='valglister og satser'!$G$9,"Øvrige omkostninger", $H20='valglister og satser'!$G$14,"Studentermedhjælp",$H20='valglister og satser'!$G$13,"Studentermedhjælp",$H20=0," " )</f>
        <v xml:space="preserve"> </v>
      </c>
      <c r="H20" s="247"/>
      <c r="I20" s="247"/>
      <c r="J20" s="247"/>
      <c r="K20" s="85" t="s">
        <v>47</v>
      </c>
      <c r="L20" s="65"/>
      <c r="M20" s="125"/>
      <c r="N20" s="250"/>
      <c r="O20" s="247"/>
      <c r="P20" s="251"/>
      <c r="Q20" s="134">
        <f t="shared" si="0"/>
        <v>0</v>
      </c>
      <c r="R20" s="250"/>
      <c r="S20" s="252"/>
      <c r="T20" s="23" cm="1">
        <f t="array" ref="T20">IF(ISBLANK($H20),0,_xlfn.IFS($H20='valglister og satser'!$G$12,('valglister og satser'!$C$3*'Projektomk indtast'!P20*'Projektomk indtast'!O20*('Projektomk indtast'!N20/12)),$H20='valglister og satser'!$G$13,('valglister og satser'!$C$4*'Projektomk indtast'!O20*'Projektomk indtast'!P20*('Projektomk indtast'!N20/12)),$H20='valglister og satser'!$G$14,('valglister og satser'!$C$4*'Projektomk indtast'!O20*'Projektomk indtast'!P20*('Projektomk indtast'!N20/12)),$H20='valglister og satser'!$G$10,(R20*'valglister og satser'!$C$5/1000)+S20,$H20='valglister og satser'!$G$9,(R20*'valglister og satser'!$C$5/1000)+S20,$H20='valglister og satser'!$G$11,('valglister og satser'!$C$3*'Projektomk indtast'!O20*'Projektomk indtast'!P20*('Projektomk indtast'!N20/12))))</f>
        <v>0</v>
      </c>
      <c r="U20" s="125"/>
      <c r="V20" s="250"/>
      <c r="W20" s="247"/>
      <c r="X20" s="251"/>
      <c r="Y20" s="134">
        <f t="shared" si="1"/>
        <v>0</v>
      </c>
      <c r="Z20" s="250"/>
      <c r="AA20" s="252"/>
      <c r="AB20" s="23" cm="1">
        <f t="array" ref="AB20">IF(ISBLANK($H20),0,_xlfn.IFS($H20='valglister og satser'!$G$12,('valglister og satser'!$C$3*'Projektomk indtast'!X20*'Projektomk indtast'!W20*('Projektomk indtast'!V20/12)),$H20='valglister og satser'!$G$13,('valglister og satser'!$C$4*'Projektomk indtast'!W20*'Projektomk indtast'!X20*('Projektomk indtast'!V20/12)),$H20='valglister og satser'!$G$14,('valglister og satser'!$C$4*'Projektomk indtast'!W20*'Projektomk indtast'!X20*('Projektomk indtast'!V20/12)),$H20='valglister og satser'!$G$10,(Z20*'valglister og satser'!$C$5/1000)+AA20,$H20='valglister og satser'!$G$9,(Z20*'valglister og satser'!$C$5/1000)+AA20,$H20='valglister og satser'!$G$11,('valglister og satser'!$C$3*'Projektomk indtast'!W20*'Projektomk indtast'!X20*('Projektomk indtast'!V20/12))))</f>
        <v>0</v>
      </c>
      <c r="AC20" s="125"/>
      <c r="AD20" s="250"/>
      <c r="AE20" s="247"/>
      <c r="AF20" s="251"/>
      <c r="AG20" s="134">
        <f t="shared" si="2"/>
        <v>0</v>
      </c>
      <c r="AH20" s="250"/>
      <c r="AI20" s="252"/>
      <c r="AJ20" s="23" cm="1">
        <f t="array" ref="AJ20">IF(ISBLANK($H20),0,_xlfn.IFS($H20='valglister og satser'!$G$12,('valglister og satser'!$C$3*'Projektomk indtast'!AF20*'Projektomk indtast'!AE20*('Projektomk indtast'!AD20/12)),$H20='valglister og satser'!$G$13,('valglister og satser'!$C$4*'Projektomk indtast'!AE20*'Projektomk indtast'!AF20*('Projektomk indtast'!AD20/12)),$H20='valglister og satser'!$G$14,('valglister og satser'!$C$4*'Projektomk indtast'!AE20*'Projektomk indtast'!AF20*('Projektomk indtast'!AD20/12)),$H20='valglister og satser'!$G$10,(AH20*'valglister og satser'!$C$5/1000)+AI20,$H20='valglister og satser'!$G$9,(AH20*'valglister og satser'!$C$5/1000)+AI20,$H20='valglister og satser'!$G$11,('valglister og satser'!$C$3*'Projektomk indtast'!AE20*'Projektomk indtast'!AF20*('Projektomk indtast'!AD20/12))))</f>
        <v>0</v>
      </c>
      <c r="AK20" s="125"/>
      <c r="AL20" s="250"/>
      <c r="AM20" s="247"/>
      <c r="AN20" s="251"/>
      <c r="AO20" s="134">
        <f t="shared" si="3"/>
        <v>0</v>
      </c>
      <c r="AP20" s="250"/>
      <c r="AQ20" s="252"/>
      <c r="AR20" s="39" cm="1">
        <f t="array" ref="AR20">IF(ISBLANK($H20),0,_xlfn.IFS($H20='valglister og satser'!$G$12,('valglister og satser'!$C$3*'Projektomk indtast'!AN20*'Projektomk indtast'!AM20*('Projektomk indtast'!AL20/12)),$H20='valglister og satser'!$G$13,('valglister og satser'!$C$4*'Projektomk indtast'!AM20*'Projektomk indtast'!AN20*('Projektomk indtast'!AL20/12)),$H20='valglister og satser'!$G$14,('valglister og satser'!$C$4*'Projektomk indtast'!AM20*'Projektomk indtast'!AN20*('Projektomk indtast'!AL20/12)),$H20='valglister og satser'!$G$10,(AP20*'valglister og satser'!$C$5/1000)+AQ20,$H20='valglister og satser'!$G$9,(AP20*'valglister og satser'!$C$5/1000)+AQ20,$H20='valglister og satser'!$G$11,('valglister og satser'!$C$3*'Projektomk indtast'!AM20*'Projektomk indtast'!AN20*('Projektomk indtast'!AL20/12))))</f>
        <v>0</v>
      </c>
    </row>
    <row r="21" spans="1:44" ht="18" thickBot="1" x14ac:dyDescent="0.35">
      <c r="C21" s="33"/>
      <c r="E21" s="66" t="str">
        <f>D15</f>
        <v>Projektledelse</v>
      </c>
      <c r="F21" s="11">
        <f>SUM(L21:AX21)</f>
        <v>0</v>
      </c>
      <c r="G21" s="235"/>
      <c r="H21" s="12" t="s">
        <v>102</v>
      </c>
      <c r="I21" s="249" t="s">
        <v>125</v>
      </c>
      <c r="L21" s="62"/>
      <c r="M21" s="126"/>
      <c r="N21" s="9"/>
      <c r="P21" s="131"/>
      <c r="Q21" s="131"/>
      <c r="R21" s="113"/>
      <c r="S21" s="118"/>
      <c r="T21" s="13">
        <f>SUBTOTAL(9,T17:T20)</f>
        <v>0</v>
      </c>
      <c r="U21" s="126"/>
      <c r="V21" s="9"/>
      <c r="X21" s="10"/>
      <c r="Y21" s="10"/>
      <c r="Z21" s="113"/>
      <c r="AA21" s="118"/>
      <c r="AB21" s="70">
        <f>SUBTOTAL(9,AB17:AB20)</f>
        <v>0</v>
      </c>
      <c r="AC21" s="126"/>
      <c r="AD21" s="9"/>
      <c r="AF21" s="10"/>
      <c r="AG21" s="10"/>
      <c r="AH21" s="113"/>
      <c r="AI21" s="118"/>
      <c r="AJ21" s="70">
        <f>SUBTOTAL(9,AJ17:AJ20)</f>
        <v>0</v>
      </c>
      <c r="AK21" s="126"/>
      <c r="AL21" s="9"/>
      <c r="AN21" s="10"/>
      <c r="AO21" s="10"/>
      <c r="AP21" s="113"/>
      <c r="AQ21" s="118"/>
      <c r="AR21" s="70">
        <f>SUBTOTAL(9,AR17:AR20)</f>
        <v>0</v>
      </c>
    </row>
    <row r="22" spans="1:44" ht="17.25" x14ac:dyDescent="0.3">
      <c r="C22" s="33"/>
      <c r="E22" s="66"/>
      <c r="F22" s="66"/>
      <c r="G22" s="66"/>
      <c r="L22" s="62"/>
      <c r="M22" s="124"/>
      <c r="N22" s="9"/>
      <c r="P22" s="131"/>
      <c r="Q22" s="131"/>
      <c r="R22" s="113"/>
      <c r="S22" s="118"/>
      <c r="T22" s="1"/>
      <c r="U22" s="124"/>
      <c r="V22" s="9"/>
      <c r="X22" s="10"/>
      <c r="Y22" s="10"/>
      <c r="Z22" s="113"/>
      <c r="AA22" s="118"/>
      <c r="AB22" s="108"/>
      <c r="AC22" s="124"/>
      <c r="AD22" s="9"/>
      <c r="AF22" s="10"/>
      <c r="AG22" s="10"/>
      <c r="AH22" s="113"/>
      <c r="AI22" s="118"/>
      <c r="AJ22" s="108"/>
      <c r="AK22" s="124"/>
      <c r="AL22" s="9"/>
      <c r="AN22" s="10"/>
      <c r="AO22" s="10"/>
      <c r="AP22" s="113"/>
      <c r="AQ22" s="118"/>
      <c r="AR22" s="108"/>
    </row>
    <row r="23" spans="1:44" ht="21" x14ac:dyDescent="0.35">
      <c r="C23" s="87"/>
      <c r="D23" s="88" t="s">
        <v>51</v>
      </c>
      <c r="E23" s="89"/>
      <c r="F23" s="89"/>
      <c r="G23" s="89"/>
      <c r="H23" s="90"/>
      <c r="I23" s="90"/>
      <c r="J23" s="90"/>
      <c r="K23" s="91"/>
      <c r="L23" s="92"/>
      <c r="M23" s="124"/>
      <c r="N23" s="93"/>
      <c r="O23" s="90"/>
      <c r="P23" s="132"/>
      <c r="Q23" s="132"/>
      <c r="R23" s="112"/>
      <c r="S23" s="117"/>
      <c r="T23" s="95"/>
      <c r="U23" s="124"/>
      <c r="V23" s="93"/>
      <c r="W23" s="90"/>
      <c r="X23" s="94"/>
      <c r="Y23" s="94"/>
      <c r="Z23" s="112"/>
      <c r="AA23" s="117"/>
      <c r="AB23" s="107"/>
      <c r="AC23" s="124"/>
      <c r="AD23" s="93"/>
      <c r="AE23" s="90"/>
      <c r="AF23" s="94"/>
      <c r="AG23" s="94"/>
      <c r="AH23" s="112"/>
      <c r="AI23" s="117"/>
      <c r="AJ23" s="107"/>
      <c r="AK23" s="124"/>
      <c r="AL23" s="93"/>
      <c r="AM23" s="90"/>
      <c r="AN23" s="94"/>
      <c r="AO23" s="94"/>
      <c r="AP23" s="112"/>
      <c r="AQ23" s="117"/>
      <c r="AR23" s="107"/>
    </row>
    <row r="24" spans="1:44" ht="17.25" x14ac:dyDescent="0.3">
      <c r="C24" s="33"/>
      <c r="D24" s="61" t="s">
        <v>52</v>
      </c>
      <c r="L24" s="62"/>
      <c r="M24" s="127"/>
      <c r="N24" s="9"/>
      <c r="P24" s="131"/>
      <c r="Q24" s="131"/>
      <c r="R24" s="9"/>
      <c r="S24" s="14"/>
      <c r="U24" s="127"/>
      <c r="V24" s="9"/>
      <c r="Z24" s="9"/>
      <c r="AA24" s="14"/>
      <c r="AB24" s="63"/>
      <c r="AC24" s="127"/>
      <c r="AD24" s="9"/>
      <c r="AH24" s="9"/>
      <c r="AI24" s="14"/>
      <c r="AJ24" s="63"/>
      <c r="AK24" s="127"/>
      <c r="AL24" s="9"/>
      <c r="AP24" s="9"/>
      <c r="AQ24" s="14"/>
      <c r="AR24" s="63"/>
    </row>
    <row r="25" spans="1:44" ht="17.25" x14ac:dyDescent="0.3">
      <c r="C25" s="33"/>
      <c r="D25" s="64"/>
      <c r="E25" s="247" t="s">
        <v>53</v>
      </c>
      <c r="G25" t="str" cm="1">
        <f t="array" ref="G25">_xlfn.IFS($H25='valglister og satser'!$G$11,"Løn",$H25='valglister og satser'!$G$12,"Løn",$H25='valglister og satser'!$G$10,"Øvrige omkostninger",$H25='valglister og satser'!$G$9,"Øvrige omkostninger", $H25='valglister og satser'!$G$14,"Studentermedhjælp",$H25='valglister og satser'!$G$13,"Studentermedhjælp",$H25=0," " )</f>
        <v xml:space="preserve"> </v>
      </c>
      <c r="H25" s="247"/>
      <c r="I25" s="247"/>
      <c r="J25" s="247"/>
      <c r="K25" s="85" t="s">
        <v>54</v>
      </c>
      <c r="L25" s="65"/>
      <c r="M25" s="125"/>
      <c r="N25" s="250"/>
      <c r="O25" s="247"/>
      <c r="P25" s="251"/>
      <c r="Q25" s="134">
        <f>N25/12*O25*P25</f>
        <v>0</v>
      </c>
      <c r="R25" s="250"/>
      <c r="S25" s="252"/>
      <c r="T25" s="23" cm="1">
        <f t="array" ref="T25">IF(ISBLANK($H25),0,_xlfn.IFS($H25='valglister og satser'!$G$12,('valglister og satser'!$C$3*'Projektomk indtast'!P25*'Projektomk indtast'!O25*('Projektomk indtast'!N25/12)),$H25='valglister og satser'!$G$13,('valglister og satser'!$C$4*'Projektomk indtast'!O25*'Projektomk indtast'!P25*('Projektomk indtast'!N25/12)),$H25='valglister og satser'!$G$14,('valglister og satser'!$C$4*'Projektomk indtast'!O25*'Projektomk indtast'!P25*('Projektomk indtast'!N25/12)),$H25='valglister og satser'!$G$10,(R25*'valglister og satser'!$C$5/1000)+S25,$H25='valglister og satser'!$G$9,(R25*'valglister og satser'!$C$5/1000)+S25,$H25='valglister og satser'!$G$11,('valglister og satser'!$C$3*'Projektomk indtast'!O25*'Projektomk indtast'!P25*('Projektomk indtast'!N25/12))))</f>
        <v>0</v>
      </c>
      <c r="U25" s="125"/>
      <c r="V25" s="250"/>
      <c r="W25" s="247"/>
      <c r="X25" s="251"/>
      <c r="Y25" s="134">
        <f>V25/12*W25*X25</f>
        <v>0</v>
      </c>
      <c r="Z25" s="250"/>
      <c r="AA25" s="252"/>
      <c r="AB25" s="23" cm="1">
        <f t="array" ref="AB25">IF(ISBLANK($H25),0,_xlfn.IFS($H25='valglister og satser'!$G$12,('valglister og satser'!$C$3*'Projektomk indtast'!X25*'Projektomk indtast'!W25*('Projektomk indtast'!V25/12)),$H25='valglister og satser'!$G$13,('valglister og satser'!$C$4*'Projektomk indtast'!W25*'Projektomk indtast'!X25*('Projektomk indtast'!V25/12)),$H25='valglister og satser'!$G$14,('valglister og satser'!$C$4*'Projektomk indtast'!W25*'Projektomk indtast'!X25*('Projektomk indtast'!V25/12)),$H25='valglister og satser'!$G$10,(Z25*'valglister og satser'!$C$5/1000)+AA25,$H25='valglister og satser'!$G$9,(Z25*'valglister og satser'!$C$5/1000)+AA25,$H25='valglister og satser'!$G$11,('valglister og satser'!$C$3*'Projektomk indtast'!W25*'Projektomk indtast'!X25*('Projektomk indtast'!V25/12))))</f>
        <v>0</v>
      </c>
      <c r="AC25" s="125"/>
      <c r="AD25" s="250"/>
      <c r="AE25" s="247"/>
      <c r="AF25" s="251"/>
      <c r="AG25" s="134">
        <f>AD25/12*AE25*AF25</f>
        <v>0</v>
      </c>
      <c r="AH25" s="250"/>
      <c r="AI25" s="252"/>
      <c r="AJ25" s="23" cm="1">
        <f t="array" ref="AJ25">IF(ISBLANK($H25),0,_xlfn.IFS($H25='valglister og satser'!$G$12,('valglister og satser'!$C$3*'Projektomk indtast'!AF25*'Projektomk indtast'!AE25*('Projektomk indtast'!AD25/12)),$H25='valglister og satser'!$G$13,('valglister og satser'!$C$4*'Projektomk indtast'!AE25*'Projektomk indtast'!AF25*('Projektomk indtast'!AD25/12)),$H25='valglister og satser'!$G$14,('valglister og satser'!$C$4*'Projektomk indtast'!AE25*'Projektomk indtast'!AF25*('Projektomk indtast'!AD25/12)),$H25='valglister og satser'!$G$10,(AH25*'valglister og satser'!$C$5/1000)+AI25,$H25='valglister og satser'!$G$9,(AH25*'valglister og satser'!$C$5/1000)+AI25,$H25='valglister og satser'!$G$11,('valglister og satser'!$C$3*'Projektomk indtast'!AE25*'Projektomk indtast'!AF25*('Projektomk indtast'!AD25/12))))</f>
        <v>0</v>
      </c>
      <c r="AK25" s="125"/>
      <c r="AL25" s="250"/>
      <c r="AM25" s="247"/>
      <c r="AN25" s="251"/>
      <c r="AO25" s="134">
        <f>AL25/12*AM25*AN25</f>
        <v>0</v>
      </c>
      <c r="AP25" s="250"/>
      <c r="AQ25" s="252"/>
      <c r="AR25" s="39" cm="1">
        <f t="array" ref="AR25">IF(ISBLANK($H25),0,_xlfn.IFS($H25='valglister og satser'!$G$12,('valglister og satser'!$C$3*'Projektomk indtast'!AN25*'Projektomk indtast'!AM25*('Projektomk indtast'!AL25/12)),$H25='valglister og satser'!$G$13,('valglister og satser'!$C$4*'Projektomk indtast'!AM25*'Projektomk indtast'!AN25*('Projektomk indtast'!AL25/12)),$H25='valglister og satser'!$G$14,('valglister og satser'!$C$4*'Projektomk indtast'!AM25*'Projektomk indtast'!AN25*('Projektomk indtast'!AL25/12)),$H25='valglister og satser'!$G$10,(AP25*'valglister og satser'!$C$5/1000)+AQ25,$H25='valglister og satser'!$G$9,(AP25*'valglister og satser'!$C$5/1000)+AQ25,$H25='valglister og satser'!$G$11,('valglister og satser'!$C$3*'Projektomk indtast'!AM25*'Projektomk indtast'!AN25*('Projektomk indtast'!AL25/12))))</f>
        <v>0</v>
      </c>
    </row>
    <row r="26" spans="1:44" ht="17.25" x14ac:dyDescent="0.3">
      <c r="C26" s="33"/>
      <c r="D26" s="64"/>
      <c r="E26" s="247" t="s">
        <v>55</v>
      </c>
      <c r="G26" t="str" cm="1">
        <f t="array" ref="G26">_xlfn.IFS($H26='valglister og satser'!$G$11,"Løn",$H26='valglister og satser'!$G$12,"Løn",$H26='valglister og satser'!$G$10,"Øvrige omkostninger",$H26='valglister og satser'!$G$9,"Øvrige omkostninger", $H26='valglister og satser'!$G$14,"Studentermedhjælp",$H26='valglister og satser'!$G$13,"Studentermedhjælp",$H26=0," " )</f>
        <v xml:space="preserve"> </v>
      </c>
      <c r="H26" s="247"/>
      <c r="I26" s="247"/>
      <c r="J26" s="247"/>
      <c r="K26" s="85" t="s">
        <v>47</v>
      </c>
      <c r="L26" s="65"/>
      <c r="M26" s="125"/>
      <c r="N26" s="250"/>
      <c r="O26" s="247"/>
      <c r="P26" s="251"/>
      <c r="Q26" s="134">
        <f t="shared" ref="Q26:Q28" si="4">N26/12*O26*P26</f>
        <v>0</v>
      </c>
      <c r="R26" s="250"/>
      <c r="S26" s="252"/>
      <c r="T26" s="23" cm="1">
        <f t="array" ref="T26">IF(ISBLANK($H26),0,_xlfn.IFS($H26='valglister og satser'!$G$12,('valglister og satser'!$C$3*'Projektomk indtast'!P26*'Projektomk indtast'!O26*('Projektomk indtast'!N26/12)),$H26='valglister og satser'!$G$13,('valglister og satser'!$C$4*'Projektomk indtast'!O26*'Projektomk indtast'!P26*('Projektomk indtast'!N26/12)),$H26='valglister og satser'!$G$14,('valglister og satser'!$C$4*'Projektomk indtast'!O26*'Projektomk indtast'!P26*('Projektomk indtast'!N26/12)),$H26='valglister og satser'!$G$10,(R26*'valglister og satser'!$C$5/1000)+S26,$H26='valglister og satser'!$G$9,(R26*'valglister og satser'!$C$5/1000)+S26,$H26='valglister og satser'!$G$11,('valglister og satser'!$C$3*'Projektomk indtast'!O26*'Projektomk indtast'!P26*('Projektomk indtast'!N26/12))))</f>
        <v>0</v>
      </c>
      <c r="U26" s="125"/>
      <c r="V26" s="250"/>
      <c r="W26" s="247"/>
      <c r="X26" s="251"/>
      <c r="Y26" s="134">
        <f t="shared" ref="Y26:Y28" si="5">V26/12*W26*X26</f>
        <v>0</v>
      </c>
      <c r="Z26" s="250"/>
      <c r="AA26" s="252"/>
      <c r="AB26" s="23" cm="1">
        <f t="array" ref="AB26">IF(ISBLANK($H26),0,_xlfn.IFS($H26='valglister og satser'!$G$12,('valglister og satser'!$C$3*'Projektomk indtast'!X26*'Projektomk indtast'!W26*('Projektomk indtast'!V26/12)),$H26='valglister og satser'!$G$13,('valglister og satser'!$C$4*'Projektomk indtast'!W26*'Projektomk indtast'!X26*('Projektomk indtast'!V26/12)),$H26='valglister og satser'!$G$14,('valglister og satser'!$C$4*'Projektomk indtast'!W26*'Projektomk indtast'!X26*('Projektomk indtast'!V26/12)),$H26='valglister og satser'!$G$10,(Z26*'valglister og satser'!$C$5/1000)+AA26,$H26='valglister og satser'!$G$9,(Z26*'valglister og satser'!$C$5/1000)+AA26,$H26='valglister og satser'!$G$11,('valglister og satser'!$C$3*'Projektomk indtast'!W26*'Projektomk indtast'!X26*('Projektomk indtast'!V26/12))))</f>
        <v>0</v>
      </c>
      <c r="AC26" s="125"/>
      <c r="AD26" s="250"/>
      <c r="AE26" s="247"/>
      <c r="AF26" s="251"/>
      <c r="AG26" s="134">
        <f t="shared" ref="AG26:AG28" si="6">AD26/12*AE26*AF26</f>
        <v>0</v>
      </c>
      <c r="AH26" s="250"/>
      <c r="AI26" s="252"/>
      <c r="AJ26" s="23" cm="1">
        <f t="array" ref="AJ26">IF(ISBLANK($H26),0,_xlfn.IFS($H26='valglister og satser'!$G$12,('valglister og satser'!$C$3*'Projektomk indtast'!AF26*'Projektomk indtast'!AE26*('Projektomk indtast'!AD26/12)),$H26='valglister og satser'!$G$13,('valglister og satser'!$C$4*'Projektomk indtast'!AE26*'Projektomk indtast'!AF26*('Projektomk indtast'!AD26/12)),$H26='valglister og satser'!$G$14,('valglister og satser'!$C$4*'Projektomk indtast'!AE26*'Projektomk indtast'!AF26*('Projektomk indtast'!AD26/12)),$H26='valglister og satser'!$G$10,(AH26*'valglister og satser'!$C$5/1000)+AI26,$H26='valglister og satser'!$G$9,(AH26*'valglister og satser'!$C$5/1000)+AI26,$H26='valglister og satser'!$G$11,('valglister og satser'!$C$3*'Projektomk indtast'!AE26*'Projektomk indtast'!AF26*('Projektomk indtast'!AD26/12))))</f>
        <v>0</v>
      </c>
      <c r="AK26" s="125"/>
      <c r="AL26" s="250"/>
      <c r="AM26" s="247"/>
      <c r="AN26" s="251"/>
      <c r="AO26" s="134">
        <f t="shared" ref="AO26:AO28" si="7">AL26/12*AM26*AN26</f>
        <v>0</v>
      </c>
      <c r="AP26" s="250"/>
      <c r="AQ26" s="252"/>
      <c r="AR26" s="39" cm="1">
        <f t="array" ref="AR26">IF(ISBLANK($H26),0,_xlfn.IFS($H26='valglister og satser'!$G$12,('valglister og satser'!$C$3*'Projektomk indtast'!AN26*'Projektomk indtast'!AM26*('Projektomk indtast'!AL26/12)),$H26='valglister og satser'!$G$13,('valglister og satser'!$C$4*'Projektomk indtast'!AM26*'Projektomk indtast'!AN26*('Projektomk indtast'!AL26/12)),$H26='valglister og satser'!$G$14,('valglister og satser'!$C$4*'Projektomk indtast'!AM26*'Projektomk indtast'!AN26*('Projektomk indtast'!AL26/12)),$H26='valglister og satser'!$G$10,(AP26*'valglister og satser'!$C$5/1000)+AQ26,$H26='valglister og satser'!$G$9,(AP26*'valglister og satser'!$C$5/1000)+AQ26,$H26='valglister og satser'!$G$11,('valglister og satser'!$C$3*'Projektomk indtast'!AM26*'Projektomk indtast'!AN26*('Projektomk indtast'!AL26/12))))</f>
        <v>0</v>
      </c>
    </row>
    <row r="27" spans="1:44" ht="17.25" x14ac:dyDescent="0.3">
      <c r="C27" s="33"/>
      <c r="D27" s="64"/>
      <c r="E27" s="247" t="s">
        <v>119</v>
      </c>
      <c r="G27" t="str" cm="1">
        <f t="array" ref="G27">_xlfn.IFS($H27='valglister og satser'!$G$11,"Løn",$H27='valglister og satser'!$G$12,"Løn",$H27='valglister og satser'!$G$10,"Øvrige omkostninger",$H27='valglister og satser'!$G$9,"Øvrige omkostninger", $H27='valglister og satser'!$G$14,"Studentermedhjælp",$H27='valglister og satser'!$G$13,"Studentermedhjælp",$H27=0," " )</f>
        <v xml:space="preserve"> </v>
      </c>
      <c r="H27" s="247"/>
      <c r="I27" s="247"/>
      <c r="J27" s="247"/>
      <c r="K27" s="85" t="s">
        <v>47</v>
      </c>
      <c r="L27" s="65"/>
      <c r="M27" s="125"/>
      <c r="N27" s="250"/>
      <c r="O27" s="247"/>
      <c r="P27" s="251"/>
      <c r="Q27" s="134">
        <f t="shared" si="4"/>
        <v>0</v>
      </c>
      <c r="R27" s="250"/>
      <c r="S27" s="252"/>
      <c r="T27" s="23" cm="1">
        <f t="array" ref="T27">IF(ISBLANK($H27),0,_xlfn.IFS($H27='valglister og satser'!$G$12,('valglister og satser'!$C$3*'Projektomk indtast'!P27*'Projektomk indtast'!O27*('Projektomk indtast'!N27/12)),$H27='valglister og satser'!$G$13,('valglister og satser'!$C$4*'Projektomk indtast'!O27*'Projektomk indtast'!P27*('Projektomk indtast'!N27/12)),$H27='valglister og satser'!$G$14,('valglister og satser'!$C$4*'Projektomk indtast'!O27*'Projektomk indtast'!P27*('Projektomk indtast'!N27/12)),$H27='valglister og satser'!$G$10,(R27*'valglister og satser'!$C$5/1000)+S27,$H27='valglister og satser'!$G$9,(R27*'valglister og satser'!$C$5/1000)+S27,$H27='valglister og satser'!$G$11,('valglister og satser'!$C$3*'Projektomk indtast'!O27*'Projektomk indtast'!P27*('Projektomk indtast'!N27/12))))</f>
        <v>0</v>
      </c>
      <c r="U27" s="125"/>
      <c r="V27" s="250"/>
      <c r="W27" s="247"/>
      <c r="X27" s="253"/>
      <c r="Y27" s="134">
        <f t="shared" si="5"/>
        <v>0</v>
      </c>
      <c r="Z27" s="250"/>
      <c r="AA27" s="252"/>
      <c r="AB27" s="23" cm="1">
        <f t="array" ref="AB27">IF(ISBLANK($H27),0,_xlfn.IFS($H27='valglister og satser'!$G$12,('valglister og satser'!$C$3*'Projektomk indtast'!X27*'Projektomk indtast'!W27*('Projektomk indtast'!V27/12)),$H27='valglister og satser'!$G$13,('valglister og satser'!$C$4*'Projektomk indtast'!W27*'Projektomk indtast'!X27*('Projektomk indtast'!V27/12)),$H27='valglister og satser'!$G$14,('valglister og satser'!$C$4*'Projektomk indtast'!W27*'Projektomk indtast'!X27*('Projektomk indtast'!V27/12)),$H27='valglister og satser'!$G$10,(Z27*'valglister og satser'!$C$5/1000)+AA27,$H27='valglister og satser'!$G$9,(Z27*'valglister og satser'!$C$5/1000)+AA27,$H27='valglister og satser'!$G$11,('valglister og satser'!$C$3*'Projektomk indtast'!W27*'Projektomk indtast'!X27*('Projektomk indtast'!V27/12))))</f>
        <v>0</v>
      </c>
      <c r="AC27" s="125"/>
      <c r="AD27" s="250"/>
      <c r="AE27" s="247"/>
      <c r="AF27" s="253"/>
      <c r="AG27" s="134">
        <f t="shared" si="6"/>
        <v>0</v>
      </c>
      <c r="AH27" s="250"/>
      <c r="AI27" s="252"/>
      <c r="AJ27" s="23" cm="1">
        <f t="array" ref="AJ27">IF(ISBLANK($H27),0,_xlfn.IFS($H27='valglister og satser'!$G$12,('valglister og satser'!$C$3*'Projektomk indtast'!AF27*'Projektomk indtast'!AE27*('Projektomk indtast'!AD27/12)),$H27='valglister og satser'!$G$13,('valglister og satser'!$C$4*'Projektomk indtast'!AE27*'Projektomk indtast'!AF27*('Projektomk indtast'!AD27/12)),$H27='valglister og satser'!$G$14,('valglister og satser'!$C$4*'Projektomk indtast'!AE27*'Projektomk indtast'!AF27*('Projektomk indtast'!AD27/12)),$H27='valglister og satser'!$G$10,(AH27*'valglister og satser'!$C$5/1000)+AI27,$H27='valglister og satser'!$G$9,(AH27*'valglister og satser'!$C$5/1000)+AI27,$H27='valglister og satser'!$G$11,('valglister og satser'!$C$3*'Projektomk indtast'!AE27*'Projektomk indtast'!AF27*('Projektomk indtast'!AD27/12))))</f>
        <v>0</v>
      </c>
      <c r="AK27" s="125"/>
      <c r="AL27" s="250"/>
      <c r="AM27" s="247"/>
      <c r="AN27" s="253"/>
      <c r="AO27" s="134">
        <f t="shared" si="7"/>
        <v>0</v>
      </c>
      <c r="AP27" s="250"/>
      <c r="AQ27" s="252"/>
      <c r="AR27" s="39" cm="1">
        <f t="array" ref="AR27">IF(ISBLANK($H27),0,_xlfn.IFS($H27='valglister og satser'!$G$12,('valglister og satser'!$C$3*'Projektomk indtast'!AN27*'Projektomk indtast'!AM27*('Projektomk indtast'!AL27/12)),$H27='valglister og satser'!$G$13,('valglister og satser'!$C$4*'Projektomk indtast'!AM27*'Projektomk indtast'!AN27*('Projektomk indtast'!AL27/12)),$H27='valglister og satser'!$G$14,('valglister og satser'!$C$4*'Projektomk indtast'!AM27*'Projektomk indtast'!AN27*('Projektomk indtast'!AL27/12)),$H27='valglister og satser'!$G$10,(AP27*'valglister og satser'!$C$5/1000)+AQ27,$H27='valglister og satser'!$G$9,(AP27*'valglister og satser'!$C$5/1000)+AQ27,$H27='valglister og satser'!$G$11,('valglister og satser'!$C$3*'Projektomk indtast'!AM27*'Projektomk indtast'!AN27*('Projektomk indtast'!AL27/12))))</f>
        <v>0</v>
      </c>
    </row>
    <row r="28" spans="1:44" ht="17.25" x14ac:dyDescent="0.3">
      <c r="C28" s="33"/>
      <c r="D28" s="64"/>
      <c r="E28" s="247"/>
      <c r="G28" t="str" cm="1">
        <f t="array" ref="G28">_xlfn.IFS($H28='valglister og satser'!$G$11,"Løn",$H28='valglister og satser'!$G$12,"Løn",$H28='valglister og satser'!$G$10,"Øvrige omkostninger",$H28='valglister og satser'!$G$9,"Øvrige omkostninger", $H28='valglister og satser'!$G$14,"Studentermedhjælp",$H28='valglister og satser'!$G$13,"Studentermedhjælp",$H28=0," " )</f>
        <v xml:space="preserve"> </v>
      </c>
      <c r="H28" s="247"/>
      <c r="I28" s="247"/>
      <c r="J28" s="247"/>
      <c r="K28" s="85"/>
      <c r="L28" s="65"/>
      <c r="M28" s="125"/>
      <c r="N28" s="250"/>
      <c r="O28" s="247"/>
      <c r="P28" s="251"/>
      <c r="Q28" s="134">
        <f t="shared" si="4"/>
        <v>0</v>
      </c>
      <c r="R28" s="250"/>
      <c r="S28" s="252"/>
      <c r="T28" s="23" cm="1">
        <f t="array" ref="T28">IF(ISBLANK($H28),0,_xlfn.IFS($H28='valglister og satser'!$G$12,('valglister og satser'!$C$3*'Projektomk indtast'!P28*'Projektomk indtast'!O28*('Projektomk indtast'!N28/12)),$H28='valglister og satser'!$G$13,('valglister og satser'!$C$4*'Projektomk indtast'!O28*'Projektomk indtast'!P28*('Projektomk indtast'!N28/12)),$H28='valglister og satser'!$G$14,('valglister og satser'!$C$4*'Projektomk indtast'!O28*'Projektomk indtast'!P28*('Projektomk indtast'!N28/12)),$H28='valglister og satser'!$G$10,(R28*'valglister og satser'!$C$5/1000)+S28,$H28='valglister og satser'!$G$9,(R28*'valglister og satser'!$C$5/1000)+S28,$H28='valglister og satser'!$G$11,('valglister og satser'!$C$3*'Projektomk indtast'!O28*'Projektomk indtast'!P28*('Projektomk indtast'!N28/12))))</f>
        <v>0</v>
      </c>
      <c r="U28" s="125"/>
      <c r="V28" s="250"/>
      <c r="W28" s="247"/>
      <c r="X28" s="253"/>
      <c r="Y28" s="134">
        <f t="shared" si="5"/>
        <v>0</v>
      </c>
      <c r="Z28" s="250"/>
      <c r="AA28" s="252"/>
      <c r="AB28" s="23" cm="1">
        <f t="array" ref="AB28">IF(ISBLANK($H28),0,_xlfn.IFS($H28='valglister og satser'!$G$12,('valglister og satser'!$C$3*'Projektomk indtast'!X28*'Projektomk indtast'!W28*('Projektomk indtast'!V28/12)),$H28='valglister og satser'!$G$13,('valglister og satser'!$C$4*'Projektomk indtast'!W28*'Projektomk indtast'!X28*('Projektomk indtast'!V28/12)),$H28='valglister og satser'!$G$14,('valglister og satser'!$C$4*'Projektomk indtast'!W28*'Projektomk indtast'!X28*('Projektomk indtast'!V28/12)),$H28='valglister og satser'!$G$10,(Z28*'valglister og satser'!$C$5/1000)+AA28,$H28='valglister og satser'!$G$9,(Z28*'valglister og satser'!$C$5/1000)+AA28,$H28='valglister og satser'!$G$11,('valglister og satser'!$C$3*'Projektomk indtast'!W28*'Projektomk indtast'!X28*('Projektomk indtast'!V28/12))))</f>
        <v>0</v>
      </c>
      <c r="AC28" s="125"/>
      <c r="AD28" s="250"/>
      <c r="AE28" s="247"/>
      <c r="AF28" s="253"/>
      <c r="AG28" s="134">
        <f t="shared" si="6"/>
        <v>0</v>
      </c>
      <c r="AH28" s="250"/>
      <c r="AI28" s="252"/>
      <c r="AJ28" s="23" cm="1">
        <f t="array" ref="AJ28">IF(ISBLANK($H28),0,_xlfn.IFS($H28='valglister og satser'!$G$12,('valglister og satser'!$C$3*'Projektomk indtast'!AF28*'Projektomk indtast'!AE28*('Projektomk indtast'!AD28/12)),$H28='valglister og satser'!$G$13,('valglister og satser'!$C$4*'Projektomk indtast'!AE28*'Projektomk indtast'!AF28*('Projektomk indtast'!AD28/12)),$H28='valglister og satser'!$G$14,('valglister og satser'!$C$4*'Projektomk indtast'!AE28*'Projektomk indtast'!AF28*('Projektomk indtast'!AD28/12)),$H28='valglister og satser'!$G$10,(AH28*'valglister og satser'!$C$5/1000)+AI28,$H28='valglister og satser'!$G$9,(AH28*'valglister og satser'!$C$5/1000)+AI28,$H28='valglister og satser'!$G$11,('valglister og satser'!$C$3*'Projektomk indtast'!AE28*'Projektomk indtast'!AF28*('Projektomk indtast'!AD28/12))))</f>
        <v>0</v>
      </c>
      <c r="AK28" s="125"/>
      <c r="AL28" s="250"/>
      <c r="AM28" s="247"/>
      <c r="AN28" s="253"/>
      <c r="AO28" s="134">
        <f t="shared" si="7"/>
        <v>0</v>
      </c>
      <c r="AP28" s="250"/>
      <c r="AQ28" s="252"/>
      <c r="AR28" s="39" cm="1">
        <f t="array" ref="AR28">IF(ISBLANK($H28),0,_xlfn.IFS($H28='valglister og satser'!$G$12,('valglister og satser'!$C$3*'Projektomk indtast'!AN28*'Projektomk indtast'!AM28*('Projektomk indtast'!AL28/12)),$H28='valglister og satser'!$G$13,('valglister og satser'!$C$4*'Projektomk indtast'!AM28*'Projektomk indtast'!AN28*('Projektomk indtast'!AL28/12)),$H28='valglister og satser'!$G$14,('valglister og satser'!$C$4*'Projektomk indtast'!AM28*'Projektomk indtast'!AN28*('Projektomk indtast'!AL28/12)),$H28='valglister og satser'!$G$10,(AP28*'valglister og satser'!$C$5/1000)+AQ28,$H28='valglister og satser'!$G$9,(AP28*'valglister og satser'!$C$5/1000)+AQ28,$H28='valglister og satser'!$G$11,('valglister og satser'!$C$3*'Projektomk indtast'!AM28*'Projektomk indtast'!AN28*('Projektomk indtast'!AL28/12))))</f>
        <v>0</v>
      </c>
    </row>
    <row r="29" spans="1:44" ht="18" thickBot="1" x14ac:dyDescent="0.35">
      <c r="C29" s="33"/>
      <c r="E29" s="66" t="str">
        <f>D24</f>
        <v>Anskaffelse</v>
      </c>
      <c r="F29" s="11">
        <f>SUM(L29:AX29)</f>
        <v>0</v>
      </c>
      <c r="G29" s="12"/>
      <c r="H29" s="12" t="s">
        <v>102</v>
      </c>
      <c r="I29" s="249" t="s">
        <v>121</v>
      </c>
      <c r="M29" s="126"/>
      <c r="N29" s="9"/>
      <c r="P29" s="131"/>
      <c r="Q29" s="131"/>
      <c r="R29" s="113"/>
      <c r="S29" s="118"/>
      <c r="T29" s="13">
        <f>SUBTOTAL(9,T25:T28)</f>
        <v>0</v>
      </c>
      <c r="U29" s="126"/>
      <c r="V29" s="9"/>
      <c r="Z29" s="113"/>
      <c r="AA29" s="118"/>
      <c r="AB29" s="70">
        <f>SUBTOTAL(9,AB25:AB28)</f>
        <v>0</v>
      </c>
      <c r="AC29" s="126"/>
      <c r="AD29" s="9"/>
      <c r="AH29" s="113"/>
      <c r="AI29" s="118"/>
      <c r="AJ29" s="70">
        <f>SUBTOTAL(9,AJ25:AJ28)</f>
        <v>0</v>
      </c>
      <c r="AK29" s="126"/>
      <c r="AL29" s="9"/>
      <c r="AP29" s="113"/>
      <c r="AQ29" s="118"/>
      <c r="AR29" s="70">
        <f>SUBTOTAL(9,AR25:AR28)</f>
        <v>0</v>
      </c>
    </row>
    <row r="30" spans="1:44" ht="17.25" x14ac:dyDescent="0.3">
      <c r="C30" s="33"/>
      <c r="E30" s="66"/>
      <c r="F30" s="66"/>
      <c r="G30" s="66"/>
      <c r="H30" s="12"/>
      <c r="M30" s="124"/>
      <c r="N30" s="9"/>
      <c r="P30" s="131"/>
      <c r="Q30" s="131"/>
      <c r="R30" s="9"/>
      <c r="S30" s="14"/>
      <c r="T30" s="1"/>
      <c r="U30" s="124"/>
      <c r="V30" s="9"/>
      <c r="Z30" s="9"/>
      <c r="AA30" s="14"/>
      <c r="AB30" s="108"/>
      <c r="AC30" s="124"/>
      <c r="AD30" s="9"/>
      <c r="AH30" s="9"/>
      <c r="AI30" s="14"/>
      <c r="AJ30" s="108"/>
      <c r="AK30" s="124"/>
      <c r="AL30" s="9"/>
      <c r="AP30" s="9"/>
      <c r="AQ30" s="14"/>
      <c r="AR30" s="108"/>
    </row>
    <row r="31" spans="1:44" ht="17.25" x14ac:dyDescent="0.3">
      <c r="C31" s="33"/>
      <c r="D31" s="61" t="s">
        <v>56</v>
      </c>
      <c r="M31" s="127"/>
      <c r="N31" s="9"/>
      <c r="P31" s="131"/>
      <c r="Q31" s="131"/>
      <c r="R31" s="9"/>
      <c r="S31" s="14"/>
      <c r="U31" s="127"/>
      <c r="V31" s="9"/>
      <c r="Z31" s="9"/>
      <c r="AA31" s="14"/>
      <c r="AB31" s="63"/>
      <c r="AC31" s="127"/>
      <c r="AD31" s="9"/>
      <c r="AH31" s="9"/>
      <c r="AI31" s="14"/>
      <c r="AJ31" s="63"/>
      <c r="AK31" s="127"/>
      <c r="AL31" s="9"/>
      <c r="AP31" s="9"/>
      <c r="AQ31" s="14"/>
      <c r="AR31" s="63"/>
    </row>
    <row r="32" spans="1:44" ht="17.25" x14ac:dyDescent="0.3">
      <c r="C32" s="33"/>
      <c r="D32" s="64"/>
      <c r="E32" s="247" t="s">
        <v>57</v>
      </c>
      <c r="G32" t="str" cm="1">
        <f t="array" ref="G32">_xlfn.IFS($H32='valglister og satser'!$G$11,"Løn",$H32='valglister og satser'!$G$12,"Løn",$H32='valglister og satser'!$G$10,"Øvrige omkostninger",$H32='valglister og satser'!$G$9,"Øvrige omkostninger", $H32='valglister og satser'!$G$14,"Studentermedhjælp",$H32='valglister og satser'!$G$13,"Studentermedhjælp",$H32=0," " )</f>
        <v xml:space="preserve"> </v>
      </c>
      <c r="H32" s="247"/>
      <c r="I32" s="247"/>
      <c r="J32" s="247"/>
      <c r="K32" s="85"/>
      <c r="L32" s="65"/>
      <c r="M32" s="125"/>
      <c r="N32" s="250"/>
      <c r="O32" s="247"/>
      <c r="P32" s="251"/>
      <c r="Q32" s="134">
        <f>N32/12*O32*P32</f>
        <v>0</v>
      </c>
      <c r="R32" s="250"/>
      <c r="S32" s="252"/>
      <c r="T32" s="23" cm="1">
        <f t="array" ref="T32">IF(ISBLANK($H32),0,_xlfn.IFS($H32='valglister og satser'!$G$12,('valglister og satser'!$C$3*'Projektomk indtast'!P32*'Projektomk indtast'!O32*('Projektomk indtast'!N32/12)),$H32='valglister og satser'!$G$13,('valglister og satser'!$C$4*'Projektomk indtast'!O32*'Projektomk indtast'!P32*('Projektomk indtast'!N32/12)),$H32='valglister og satser'!$G$14,('valglister og satser'!$C$4*'Projektomk indtast'!O32*'Projektomk indtast'!P32*('Projektomk indtast'!N32/12)),$H32='valglister og satser'!$G$10,(R32*'valglister og satser'!$C$5/1000)+S32,$H32='valglister og satser'!$G$9,(R32*'valglister og satser'!$C$5/1000)+S32,$H32='valglister og satser'!$G$11,('valglister og satser'!$C$3*'Projektomk indtast'!O32*'Projektomk indtast'!P32*('Projektomk indtast'!N32/12))))</f>
        <v>0</v>
      </c>
      <c r="U32" s="125"/>
      <c r="V32" s="250"/>
      <c r="W32" s="247"/>
      <c r="X32" s="253"/>
      <c r="Y32" s="134">
        <f>V32/12*W32*X32</f>
        <v>0</v>
      </c>
      <c r="Z32" s="250"/>
      <c r="AA32" s="252"/>
      <c r="AB32" s="23" cm="1">
        <f t="array" ref="AB32">IF(ISBLANK($H32),0,_xlfn.IFS($H32='valglister og satser'!$G$12,('valglister og satser'!$C$3*'Projektomk indtast'!X32*'Projektomk indtast'!W32*('Projektomk indtast'!V32/12)),$H32='valglister og satser'!$G$13,('valglister og satser'!$C$4*'Projektomk indtast'!W32*'Projektomk indtast'!X32*('Projektomk indtast'!V32/12)),$H32='valglister og satser'!$G$14,('valglister og satser'!$C$4*'Projektomk indtast'!W32*'Projektomk indtast'!X32*('Projektomk indtast'!V32/12)),$H32='valglister og satser'!$G$10,(Z32*'valglister og satser'!$C$5/1000)+AA32,$H32='valglister og satser'!$G$9,(Z32*'valglister og satser'!$C$5/1000)+AA32,$H32='valglister og satser'!$G$11,('valglister og satser'!$C$3*'Projektomk indtast'!W32*'Projektomk indtast'!X32*('Projektomk indtast'!V32/12))))</f>
        <v>0</v>
      </c>
      <c r="AC32" s="125"/>
      <c r="AD32" s="250"/>
      <c r="AE32" s="247"/>
      <c r="AF32" s="253"/>
      <c r="AG32" s="134">
        <f>AD32/12*AE32*AF32</f>
        <v>0</v>
      </c>
      <c r="AH32" s="250"/>
      <c r="AI32" s="252"/>
      <c r="AJ32" s="23" cm="1">
        <f t="array" ref="AJ32">IF(ISBLANK($H32),0,_xlfn.IFS($H32='valglister og satser'!$G$12,('valglister og satser'!$C$3*'Projektomk indtast'!AF32*'Projektomk indtast'!AE32*('Projektomk indtast'!AD32/12)),$H32='valglister og satser'!$G$13,('valglister og satser'!$C$4*'Projektomk indtast'!AE32*'Projektomk indtast'!AF32*('Projektomk indtast'!AD32/12)),$H32='valglister og satser'!$G$14,('valglister og satser'!$C$4*'Projektomk indtast'!AE32*'Projektomk indtast'!AF32*('Projektomk indtast'!AD32/12)),$H32='valglister og satser'!$G$10,(AH32*'valglister og satser'!$C$5/1000)+AI32,$H32='valglister og satser'!$G$9,(AH32*'valglister og satser'!$C$5/1000)+AI32,$H32='valglister og satser'!$G$11,('valglister og satser'!$C$3*'Projektomk indtast'!AE32*'Projektomk indtast'!AF32*('Projektomk indtast'!AD32/12))))</f>
        <v>0</v>
      </c>
      <c r="AK32" s="125"/>
      <c r="AL32" s="250"/>
      <c r="AM32" s="247"/>
      <c r="AN32" s="253"/>
      <c r="AO32" s="134">
        <f>AL32/12*AM32*AN32</f>
        <v>0</v>
      </c>
      <c r="AP32" s="250"/>
      <c r="AQ32" s="252"/>
      <c r="AR32" s="39" cm="1">
        <f t="array" ref="AR32">IF(ISBLANK($H32),0,_xlfn.IFS($H32='valglister og satser'!$G$12,('valglister og satser'!$C$3*'Projektomk indtast'!AN32*'Projektomk indtast'!AM32*('Projektomk indtast'!AL32/12)),$H32='valglister og satser'!$G$13,('valglister og satser'!$C$4*'Projektomk indtast'!AM32*'Projektomk indtast'!AN32*('Projektomk indtast'!AL32/12)),$H32='valglister og satser'!$G$14,('valglister og satser'!$C$4*'Projektomk indtast'!AM32*'Projektomk indtast'!AN32*('Projektomk indtast'!AL32/12)),$H32='valglister og satser'!$G$10,(AP32*'valglister og satser'!$C$5/1000)+AQ32,$H32='valglister og satser'!$G$9,(AP32*'valglister og satser'!$C$5/1000)+AQ32,$H32='valglister og satser'!$G$11,('valglister og satser'!$C$3*'Projektomk indtast'!AM32*'Projektomk indtast'!AN32*('Projektomk indtast'!AL32/12))))</f>
        <v>0</v>
      </c>
    </row>
    <row r="33" spans="3:44" ht="17.25" x14ac:dyDescent="0.3">
      <c r="C33" s="33"/>
      <c r="D33" s="64"/>
      <c r="E33" s="247" t="s">
        <v>57</v>
      </c>
      <c r="G33" t="str" cm="1">
        <f t="array" ref="G33">_xlfn.IFS($H33='valglister og satser'!$G$11,"Løn",$H33='valglister og satser'!$G$12,"Løn",$H33='valglister og satser'!$G$10,"Øvrige omkostninger",$H33='valglister og satser'!$G$9,"Øvrige omkostninger", $H33='valglister og satser'!$G$14,"Studentermedhjælp",$H33='valglister og satser'!$G$13,"Studentermedhjælp",$H33=0," " )</f>
        <v xml:space="preserve"> </v>
      </c>
      <c r="H33" s="247"/>
      <c r="I33" s="247"/>
      <c r="J33" s="247"/>
      <c r="K33" s="85"/>
      <c r="L33" s="65"/>
      <c r="M33" s="125"/>
      <c r="N33" s="250"/>
      <c r="O33" s="247"/>
      <c r="P33" s="251"/>
      <c r="Q33" s="134">
        <f t="shared" ref="Q33:Q35" si="8">N33/12*O33*P33</f>
        <v>0</v>
      </c>
      <c r="R33" s="250"/>
      <c r="S33" s="252"/>
      <c r="T33" s="23" cm="1">
        <f t="array" ref="T33">IF(ISBLANK($H33),0,_xlfn.IFS($H33='valglister og satser'!$G$12,('valglister og satser'!$C$3*'Projektomk indtast'!P33*'Projektomk indtast'!O33*('Projektomk indtast'!N33/12)),$H33='valglister og satser'!$G$13,('valglister og satser'!$C$4*'Projektomk indtast'!O33*'Projektomk indtast'!P33*('Projektomk indtast'!N33/12)),$H33='valglister og satser'!$G$14,('valglister og satser'!$C$4*'Projektomk indtast'!O33*'Projektomk indtast'!P33*('Projektomk indtast'!N33/12)),$H33='valglister og satser'!$G$10,(R33*'valglister og satser'!$C$5/1000)+S33,$H33='valglister og satser'!$G$9,(R33*'valglister og satser'!$C$5/1000)+S33,$H33='valglister og satser'!$G$11,('valglister og satser'!$C$3*'Projektomk indtast'!O33*'Projektomk indtast'!P33*('Projektomk indtast'!N33/12))))</f>
        <v>0</v>
      </c>
      <c r="U33" s="125"/>
      <c r="V33" s="250"/>
      <c r="W33" s="247"/>
      <c r="X33" s="253"/>
      <c r="Y33" s="134">
        <f t="shared" ref="Y33:Y35" si="9">V33/12*W33*X33</f>
        <v>0</v>
      </c>
      <c r="Z33" s="250"/>
      <c r="AA33" s="252"/>
      <c r="AB33" s="23" cm="1">
        <f t="array" ref="AB33">IF(ISBLANK($H33),0,_xlfn.IFS($H33='valglister og satser'!$G$12,('valglister og satser'!$C$3*'Projektomk indtast'!X33*'Projektomk indtast'!W33*('Projektomk indtast'!V33/12)),$H33='valglister og satser'!$G$13,('valglister og satser'!$C$4*'Projektomk indtast'!W33*'Projektomk indtast'!X33*('Projektomk indtast'!V33/12)),$H33='valglister og satser'!$G$14,('valglister og satser'!$C$4*'Projektomk indtast'!W33*'Projektomk indtast'!X33*('Projektomk indtast'!V33/12)),$H33='valglister og satser'!$G$10,(Z33*'valglister og satser'!$C$5/1000)+AA33,$H33='valglister og satser'!$G$9,(Z33*'valglister og satser'!$C$5/1000)+AA33,$H33='valglister og satser'!$G$11,('valglister og satser'!$C$3*'Projektomk indtast'!W33*'Projektomk indtast'!X33*('Projektomk indtast'!V33/12))))</f>
        <v>0</v>
      </c>
      <c r="AC33" s="125"/>
      <c r="AD33" s="250"/>
      <c r="AE33" s="247"/>
      <c r="AF33" s="253"/>
      <c r="AG33" s="134">
        <f t="shared" ref="AG33:AG35" si="10">AD33/12*AE33*AF33</f>
        <v>0</v>
      </c>
      <c r="AH33" s="250"/>
      <c r="AI33" s="252"/>
      <c r="AJ33" s="23" cm="1">
        <f t="array" ref="AJ33">IF(ISBLANK($H33),0,_xlfn.IFS($H33='valglister og satser'!$G$12,('valglister og satser'!$C$3*'Projektomk indtast'!AF33*'Projektomk indtast'!AE33*('Projektomk indtast'!AD33/12)),$H33='valglister og satser'!$G$13,('valglister og satser'!$C$4*'Projektomk indtast'!AE33*'Projektomk indtast'!AF33*('Projektomk indtast'!AD33/12)),$H33='valglister og satser'!$G$14,('valglister og satser'!$C$4*'Projektomk indtast'!AE33*'Projektomk indtast'!AF33*('Projektomk indtast'!AD33/12)),$H33='valglister og satser'!$G$10,(AH33*'valglister og satser'!$C$5/1000)+AI33,$H33='valglister og satser'!$G$9,(AH33*'valglister og satser'!$C$5/1000)+AI33,$H33='valglister og satser'!$G$11,('valglister og satser'!$C$3*'Projektomk indtast'!AE33*'Projektomk indtast'!AF33*('Projektomk indtast'!AD33/12))))</f>
        <v>0</v>
      </c>
      <c r="AK33" s="125"/>
      <c r="AL33" s="250"/>
      <c r="AM33" s="247"/>
      <c r="AN33" s="253"/>
      <c r="AO33" s="134">
        <f t="shared" ref="AO33:AO35" si="11">AL33/12*AM33*AN33</f>
        <v>0</v>
      </c>
      <c r="AP33" s="250"/>
      <c r="AQ33" s="252"/>
      <c r="AR33" s="39" cm="1">
        <f t="array" ref="AR33">IF(ISBLANK($H33),0,_xlfn.IFS($H33='valglister og satser'!$G$12,('valglister og satser'!$C$3*'Projektomk indtast'!AN33*'Projektomk indtast'!AM33*('Projektomk indtast'!AL33/12)),$H33='valglister og satser'!$G$13,('valglister og satser'!$C$4*'Projektomk indtast'!AM33*'Projektomk indtast'!AN33*('Projektomk indtast'!AL33/12)),$H33='valglister og satser'!$G$14,('valglister og satser'!$C$4*'Projektomk indtast'!AM33*'Projektomk indtast'!AN33*('Projektomk indtast'!AL33/12)),$H33='valglister og satser'!$G$10,(AP33*'valglister og satser'!$C$5/1000)+AQ33,$H33='valglister og satser'!$G$9,(AP33*'valglister og satser'!$C$5/1000)+AQ33,$H33='valglister og satser'!$G$11,('valglister og satser'!$C$3*'Projektomk indtast'!AM33*'Projektomk indtast'!AN33*('Projektomk indtast'!AL33/12))))</f>
        <v>0</v>
      </c>
    </row>
    <row r="34" spans="3:44" ht="17.25" x14ac:dyDescent="0.3">
      <c r="C34" s="33"/>
      <c r="D34" s="64"/>
      <c r="E34" s="247"/>
      <c r="G34" t="str" cm="1">
        <f t="array" ref="G34">_xlfn.IFS($H34='valglister og satser'!$G$11,"Løn",$H34='valglister og satser'!$G$12,"Løn",$H34='valglister og satser'!$G$10,"Øvrige omkostninger",$H34='valglister og satser'!$G$9,"Øvrige omkostninger", $H34='valglister og satser'!$G$14,"Studentermedhjælp",$H34='valglister og satser'!$G$13,"Studentermedhjælp",$H34=0," " )</f>
        <v xml:space="preserve"> </v>
      </c>
      <c r="H34" s="247"/>
      <c r="I34" s="247"/>
      <c r="J34" s="247"/>
      <c r="K34" s="85"/>
      <c r="L34" s="65"/>
      <c r="M34" s="125"/>
      <c r="N34" s="250"/>
      <c r="O34" s="247"/>
      <c r="P34" s="251"/>
      <c r="Q34" s="134">
        <f t="shared" si="8"/>
        <v>0</v>
      </c>
      <c r="R34" s="250"/>
      <c r="S34" s="252"/>
      <c r="T34" s="23" cm="1">
        <f t="array" ref="T34">IF(ISBLANK($H34),0,_xlfn.IFS($H34='valglister og satser'!$G$12,('valglister og satser'!$C$3*'Projektomk indtast'!P34*'Projektomk indtast'!O34*('Projektomk indtast'!N34/12)),$H34='valglister og satser'!$G$13,('valglister og satser'!$C$4*'Projektomk indtast'!O34*'Projektomk indtast'!P34*('Projektomk indtast'!N34/12)),$H34='valglister og satser'!$G$14,('valglister og satser'!$C$4*'Projektomk indtast'!O34*'Projektomk indtast'!P34*('Projektomk indtast'!N34/12)),$H34='valglister og satser'!$G$10,(R34*'valglister og satser'!$C$5/1000)+S34,$H34='valglister og satser'!$G$9,(R34*'valglister og satser'!$C$5/1000)+S34,$H34='valglister og satser'!$G$11,('valglister og satser'!$C$3*'Projektomk indtast'!O34*'Projektomk indtast'!P34*('Projektomk indtast'!N34/12))))</f>
        <v>0</v>
      </c>
      <c r="U34" s="125"/>
      <c r="V34" s="250"/>
      <c r="W34" s="247"/>
      <c r="X34" s="253"/>
      <c r="Y34" s="134">
        <f t="shared" si="9"/>
        <v>0</v>
      </c>
      <c r="Z34" s="250"/>
      <c r="AA34" s="252"/>
      <c r="AB34" s="23" cm="1">
        <f t="array" ref="AB34">IF(ISBLANK($H34),0,_xlfn.IFS($H34='valglister og satser'!$G$12,('valglister og satser'!$C$3*'Projektomk indtast'!X34*'Projektomk indtast'!W34*('Projektomk indtast'!V34/12)),$H34='valglister og satser'!$G$13,('valglister og satser'!$C$4*'Projektomk indtast'!W34*'Projektomk indtast'!X34*('Projektomk indtast'!V34/12)),$H34='valglister og satser'!$G$14,('valglister og satser'!$C$4*'Projektomk indtast'!W34*'Projektomk indtast'!X34*('Projektomk indtast'!V34/12)),$H34='valglister og satser'!$G$10,(Z34*'valglister og satser'!$C$5/1000)+AA34,$H34='valglister og satser'!$G$9,(Z34*'valglister og satser'!$C$5/1000)+AA34,$H34='valglister og satser'!$G$11,('valglister og satser'!$C$3*'Projektomk indtast'!W34*'Projektomk indtast'!X34*('Projektomk indtast'!V34/12))))</f>
        <v>0</v>
      </c>
      <c r="AC34" s="125"/>
      <c r="AD34" s="250"/>
      <c r="AE34" s="247"/>
      <c r="AF34" s="253"/>
      <c r="AG34" s="134">
        <f t="shared" si="10"/>
        <v>0</v>
      </c>
      <c r="AH34" s="250"/>
      <c r="AI34" s="252"/>
      <c r="AJ34" s="23" cm="1">
        <f t="array" ref="AJ34">IF(ISBLANK($H34),0,_xlfn.IFS($H34='valglister og satser'!$G$12,('valglister og satser'!$C$3*'Projektomk indtast'!AF34*'Projektomk indtast'!AE34*('Projektomk indtast'!AD34/12)),$H34='valglister og satser'!$G$13,('valglister og satser'!$C$4*'Projektomk indtast'!AE34*'Projektomk indtast'!AF34*('Projektomk indtast'!AD34/12)),$H34='valglister og satser'!$G$14,('valglister og satser'!$C$4*'Projektomk indtast'!AE34*'Projektomk indtast'!AF34*('Projektomk indtast'!AD34/12)),$H34='valglister og satser'!$G$10,(AH34*'valglister og satser'!$C$5/1000)+AI34,$H34='valglister og satser'!$G$9,(AH34*'valglister og satser'!$C$5/1000)+AI34,$H34='valglister og satser'!$G$11,('valglister og satser'!$C$3*'Projektomk indtast'!AE34*'Projektomk indtast'!AF34*('Projektomk indtast'!AD34/12))))</f>
        <v>0</v>
      </c>
      <c r="AK34" s="125"/>
      <c r="AL34" s="250"/>
      <c r="AM34" s="247"/>
      <c r="AN34" s="253"/>
      <c r="AO34" s="134">
        <f t="shared" si="11"/>
        <v>0</v>
      </c>
      <c r="AP34" s="250"/>
      <c r="AQ34" s="252"/>
      <c r="AR34" s="39" cm="1">
        <f t="array" ref="AR34">IF(ISBLANK($H34),0,_xlfn.IFS($H34='valglister og satser'!$G$12,('valglister og satser'!$C$3*'Projektomk indtast'!AN34*'Projektomk indtast'!AM34*('Projektomk indtast'!AL34/12)),$H34='valglister og satser'!$G$13,('valglister og satser'!$C$4*'Projektomk indtast'!AM34*'Projektomk indtast'!AN34*('Projektomk indtast'!AL34/12)),$H34='valglister og satser'!$G$14,('valglister og satser'!$C$4*'Projektomk indtast'!AM34*'Projektomk indtast'!AN34*('Projektomk indtast'!AL34/12)),$H34='valglister og satser'!$G$10,(AP34*'valglister og satser'!$C$5/1000)+AQ34,$H34='valglister og satser'!$G$9,(AP34*'valglister og satser'!$C$5/1000)+AQ34,$H34='valglister og satser'!$G$11,('valglister og satser'!$C$3*'Projektomk indtast'!AM34*'Projektomk indtast'!AN34*('Projektomk indtast'!AL34/12))))</f>
        <v>0</v>
      </c>
    </row>
    <row r="35" spans="3:44" ht="17.25" x14ac:dyDescent="0.3">
      <c r="C35" s="33"/>
      <c r="D35" s="64"/>
      <c r="E35" s="247"/>
      <c r="G35" t="str" cm="1">
        <f t="array" ref="G35">_xlfn.IFS($H35='valglister og satser'!$G$11,"Løn",$H35='valglister og satser'!$G$12,"Løn",$H35='valglister og satser'!$G$10,"Øvrige omkostninger",$H35='valglister og satser'!$G$9,"Øvrige omkostninger", $H35='valglister og satser'!$G$14,"Studentermedhjælp",$H35='valglister og satser'!$G$13,"Studentermedhjælp",$H35=0," " )</f>
        <v xml:space="preserve"> </v>
      </c>
      <c r="H35" s="247"/>
      <c r="I35" s="247"/>
      <c r="J35" s="247"/>
      <c r="K35" s="85"/>
      <c r="L35" s="65"/>
      <c r="M35" s="125"/>
      <c r="N35" s="250"/>
      <c r="O35" s="247"/>
      <c r="P35" s="251"/>
      <c r="Q35" s="134">
        <f t="shared" si="8"/>
        <v>0</v>
      </c>
      <c r="R35" s="250"/>
      <c r="S35" s="252"/>
      <c r="T35" s="23" cm="1">
        <f t="array" ref="T35">IF(ISBLANK($H35),0,_xlfn.IFS($H35='valglister og satser'!$G$12,('valglister og satser'!$C$3*'Projektomk indtast'!P35*'Projektomk indtast'!O35*('Projektomk indtast'!N35/12)),$H35='valglister og satser'!$G$13,('valglister og satser'!$C$4*'Projektomk indtast'!O35*'Projektomk indtast'!P35*('Projektomk indtast'!N35/12)),$H35='valglister og satser'!$G$14,('valglister og satser'!$C$4*'Projektomk indtast'!O35*'Projektomk indtast'!P35*('Projektomk indtast'!N35/12)),$H35='valglister og satser'!$G$10,(R35*'valglister og satser'!$C$5/1000)+S35,$H35='valglister og satser'!$G$9,(R35*'valglister og satser'!$C$5/1000)+S35,$H35='valglister og satser'!$G$11,('valglister og satser'!$C$3*'Projektomk indtast'!O35*'Projektomk indtast'!P35*('Projektomk indtast'!N35/12))))</f>
        <v>0</v>
      </c>
      <c r="U35" s="125"/>
      <c r="V35" s="250"/>
      <c r="W35" s="247"/>
      <c r="X35" s="253"/>
      <c r="Y35" s="134">
        <f t="shared" si="9"/>
        <v>0</v>
      </c>
      <c r="Z35" s="250"/>
      <c r="AA35" s="252"/>
      <c r="AB35" s="23" cm="1">
        <f t="array" ref="AB35">IF(ISBLANK($H35),0,_xlfn.IFS($H35='valglister og satser'!$G$12,('valglister og satser'!$C$3*'Projektomk indtast'!X35*'Projektomk indtast'!W35*('Projektomk indtast'!V35/12)),$H35='valglister og satser'!$G$13,('valglister og satser'!$C$4*'Projektomk indtast'!W35*'Projektomk indtast'!X35*('Projektomk indtast'!V35/12)),$H35='valglister og satser'!$G$14,('valglister og satser'!$C$4*'Projektomk indtast'!W35*'Projektomk indtast'!X35*('Projektomk indtast'!V35/12)),$H35='valglister og satser'!$G$10,(Z35*'valglister og satser'!$C$5/1000)+AA35,$H35='valglister og satser'!$G$9,(Z35*'valglister og satser'!$C$5/1000)+AA35,$H35='valglister og satser'!$G$11,('valglister og satser'!$C$3*'Projektomk indtast'!W35*'Projektomk indtast'!X35*('Projektomk indtast'!V35/12))))</f>
        <v>0</v>
      </c>
      <c r="AC35" s="125"/>
      <c r="AD35" s="250"/>
      <c r="AE35" s="247"/>
      <c r="AF35" s="253"/>
      <c r="AG35" s="134">
        <f t="shared" si="10"/>
        <v>0</v>
      </c>
      <c r="AH35" s="250"/>
      <c r="AI35" s="252"/>
      <c r="AJ35" s="23" cm="1">
        <f t="array" ref="AJ35">IF(ISBLANK($H35),0,_xlfn.IFS($H35='valglister og satser'!$G$12,('valglister og satser'!$C$3*'Projektomk indtast'!AF35*'Projektomk indtast'!AE35*('Projektomk indtast'!AD35/12)),$H35='valglister og satser'!$G$13,('valglister og satser'!$C$4*'Projektomk indtast'!AE35*'Projektomk indtast'!AF35*('Projektomk indtast'!AD35/12)),$H35='valglister og satser'!$G$14,('valglister og satser'!$C$4*'Projektomk indtast'!AE35*'Projektomk indtast'!AF35*('Projektomk indtast'!AD35/12)),$H35='valglister og satser'!$G$10,(AH35*'valglister og satser'!$C$5/1000)+AI35,$H35='valglister og satser'!$G$9,(AH35*'valglister og satser'!$C$5/1000)+AI35,$H35='valglister og satser'!$G$11,('valglister og satser'!$C$3*'Projektomk indtast'!AE35*'Projektomk indtast'!AF35*('Projektomk indtast'!AD35/12))))</f>
        <v>0</v>
      </c>
      <c r="AK35" s="125"/>
      <c r="AL35" s="250"/>
      <c r="AM35" s="247"/>
      <c r="AN35" s="253"/>
      <c r="AO35" s="134">
        <f t="shared" si="11"/>
        <v>0</v>
      </c>
      <c r="AP35" s="250"/>
      <c r="AQ35" s="252"/>
      <c r="AR35" s="39" cm="1">
        <f t="array" ref="AR35">IF(ISBLANK($H35),0,_xlfn.IFS($H35='valglister og satser'!$G$12,('valglister og satser'!$C$3*'Projektomk indtast'!AN35*'Projektomk indtast'!AM35*('Projektomk indtast'!AL35/12)),$H35='valglister og satser'!$G$13,('valglister og satser'!$C$4*'Projektomk indtast'!AM35*'Projektomk indtast'!AN35*('Projektomk indtast'!AL35/12)),$H35='valglister og satser'!$G$14,('valglister og satser'!$C$4*'Projektomk indtast'!AM35*'Projektomk indtast'!AN35*('Projektomk indtast'!AL35/12)),$H35='valglister og satser'!$G$10,(AP35*'valglister og satser'!$C$5/1000)+AQ35,$H35='valglister og satser'!$G$9,(AP35*'valglister og satser'!$C$5/1000)+AQ35,$H35='valglister og satser'!$G$11,('valglister og satser'!$C$3*'Projektomk indtast'!AM35*'Projektomk indtast'!AN35*('Projektomk indtast'!AL35/12))))</f>
        <v>0</v>
      </c>
    </row>
    <row r="36" spans="3:44" ht="18" thickBot="1" x14ac:dyDescent="0.35">
      <c r="C36" s="33"/>
      <c r="E36" s="66" t="str">
        <f>D31</f>
        <v>Udvikling af software</v>
      </c>
      <c r="F36" s="11">
        <f>SUM(L36:AX36)</f>
        <v>0</v>
      </c>
      <c r="G36" s="12"/>
      <c r="H36" s="12" t="s">
        <v>102</v>
      </c>
      <c r="I36" s="249" t="s">
        <v>124</v>
      </c>
      <c r="M36" s="126"/>
      <c r="N36" s="9"/>
      <c r="P36" s="131"/>
      <c r="Q36" s="131"/>
      <c r="R36" s="9"/>
      <c r="S36" s="14"/>
      <c r="T36" s="13">
        <f>SUBTOTAL(9,T32:T35)</f>
        <v>0</v>
      </c>
      <c r="U36" s="126"/>
      <c r="V36" s="9"/>
      <c r="Z36" s="9"/>
      <c r="AA36" s="14"/>
      <c r="AB36" s="70">
        <f>SUBTOTAL(9,AB32:AB35)</f>
        <v>0</v>
      </c>
      <c r="AC36" s="126"/>
      <c r="AD36" s="9"/>
      <c r="AH36" s="9"/>
      <c r="AI36" s="14"/>
      <c r="AJ36" s="70">
        <f>SUBTOTAL(9,AJ32:AJ35)</f>
        <v>0</v>
      </c>
      <c r="AK36" s="126"/>
      <c r="AL36" s="9"/>
      <c r="AP36" s="9"/>
      <c r="AQ36" s="14"/>
      <c r="AR36" s="70">
        <f>SUBTOTAL(9,AR32:AR35)</f>
        <v>0</v>
      </c>
    </row>
    <row r="37" spans="3:44" ht="17.25" x14ac:dyDescent="0.3">
      <c r="C37" s="33"/>
      <c r="D37" s="61"/>
      <c r="M37" s="127"/>
      <c r="N37" s="9"/>
      <c r="P37" s="131"/>
      <c r="Q37" s="131"/>
      <c r="R37" s="9"/>
      <c r="S37" s="14"/>
      <c r="U37" s="127"/>
      <c r="V37" s="9"/>
      <c r="Z37" s="9"/>
      <c r="AA37" s="14"/>
      <c r="AB37" s="63"/>
      <c r="AC37" s="127"/>
      <c r="AD37" s="9"/>
      <c r="AH37" s="9"/>
      <c r="AI37" s="14"/>
      <c r="AJ37" s="63"/>
      <c r="AK37" s="127"/>
      <c r="AL37" s="9"/>
      <c r="AP37" s="9"/>
      <c r="AQ37" s="14"/>
      <c r="AR37" s="63"/>
    </row>
    <row r="38" spans="3:44" ht="17.25" x14ac:dyDescent="0.3">
      <c r="C38" s="33"/>
      <c r="D38" s="61" t="s">
        <v>59</v>
      </c>
      <c r="M38" s="127"/>
      <c r="N38" s="9"/>
      <c r="P38" s="131"/>
      <c r="Q38" s="131"/>
      <c r="R38" s="9"/>
      <c r="S38" s="14"/>
      <c r="U38" s="127"/>
      <c r="Z38" s="9"/>
      <c r="AA38" s="14"/>
      <c r="AB38" s="63"/>
      <c r="AC38" s="127"/>
      <c r="AH38" s="9"/>
      <c r="AI38" s="14"/>
      <c r="AJ38" s="63"/>
      <c r="AK38" s="127"/>
      <c r="AP38" s="9"/>
      <c r="AQ38" s="14"/>
      <c r="AR38" s="63"/>
    </row>
    <row r="39" spans="3:44" ht="17.25" x14ac:dyDescent="0.3">
      <c r="C39" s="33"/>
      <c r="D39" s="64"/>
      <c r="E39" s="247" t="s">
        <v>60</v>
      </c>
      <c r="G39" t="str" cm="1">
        <f t="array" ref="G39">_xlfn.IFS($H39='valglister og satser'!$G$11,"Løn",$H39='valglister og satser'!$G$12,"Løn",$H39='valglister og satser'!$G$10,"Øvrige omkostninger",$H39='valglister og satser'!$G$9,"Øvrige omkostninger", $H39='valglister og satser'!$G$14,"Studentermedhjælp",$H39='valglister og satser'!$G$13,"Studentermedhjælp",$H39=0," " )</f>
        <v xml:space="preserve"> </v>
      </c>
      <c r="H39" s="247"/>
      <c r="I39" s="247"/>
      <c r="J39" s="247"/>
      <c r="K39" s="85" t="s">
        <v>47</v>
      </c>
      <c r="L39" s="65"/>
      <c r="M39" s="125"/>
      <c r="N39" s="250"/>
      <c r="O39" s="247"/>
      <c r="P39" s="251"/>
      <c r="Q39" s="134">
        <f>N39/12*O39*P39</f>
        <v>0</v>
      </c>
      <c r="R39" s="250"/>
      <c r="S39" s="252"/>
      <c r="T39" s="23" cm="1">
        <f t="array" ref="T39">IF(ISBLANK($H39),0,_xlfn.IFS($H39='valglister og satser'!$G$12,('valglister og satser'!$C$3*'Projektomk indtast'!P39*'Projektomk indtast'!O39*('Projektomk indtast'!N39/12)),$H39='valglister og satser'!$G$13,('valglister og satser'!$C$4*'Projektomk indtast'!O39*'Projektomk indtast'!P39*('Projektomk indtast'!N39/12)),$H39='valglister og satser'!$G$14,('valglister og satser'!$C$4*'Projektomk indtast'!O39*'Projektomk indtast'!P39*('Projektomk indtast'!N39/12)),$H39='valglister og satser'!$G$10,(R39*'valglister og satser'!$C$5/1000)+S39,$H39='valglister og satser'!$G$9,(R39*'valglister og satser'!$C$5/1000)+S39,$H39='valglister og satser'!$G$11,('valglister og satser'!$C$3*'Projektomk indtast'!O39*'Projektomk indtast'!P39*('Projektomk indtast'!N39/12))))</f>
        <v>0</v>
      </c>
      <c r="U39" s="125"/>
      <c r="V39" s="250"/>
      <c r="W39" s="247"/>
      <c r="X39" s="253"/>
      <c r="Y39" s="134">
        <f>V39/12*W39*X39</f>
        <v>0</v>
      </c>
      <c r="Z39" s="250"/>
      <c r="AA39" s="252"/>
      <c r="AB39" s="23" cm="1">
        <f t="array" ref="AB39">IF(ISBLANK($H39),0,_xlfn.IFS($H39='valglister og satser'!$G$12,('valglister og satser'!$C$3*'Projektomk indtast'!X39*'Projektomk indtast'!W39*('Projektomk indtast'!V39/12)),$H39='valglister og satser'!$G$13,('valglister og satser'!$C$4*'Projektomk indtast'!W39*'Projektomk indtast'!X39*('Projektomk indtast'!V39/12)),$H39='valglister og satser'!$G$14,('valglister og satser'!$C$4*'Projektomk indtast'!W39*'Projektomk indtast'!X39*('Projektomk indtast'!V39/12)),$H39='valglister og satser'!$G$10,(Z39*'valglister og satser'!$C$5/1000)+AA39,$H39='valglister og satser'!$G$9,(Z39*'valglister og satser'!$C$5/1000)+AA39,$H39='valglister og satser'!$G$11,('valglister og satser'!$C$3*'Projektomk indtast'!W39*'Projektomk indtast'!X39*('Projektomk indtast'!V39/12))))</f>
        <v>0</v>
      </c>
      <c r="AC39" s="125"/>
      <c r="AD39" s="250"/>
      <c r="AE39" s="247"/>
      <c r="AF39" s="253"/>
      <c r="AG39" s="134">
        <f>AD39/12*AE39*AF39</f>
        <v>0</v>
      </c>
      <c r="AH39" s="250"/>
      <c r="AI39" s="252"/>
      <c r="AJ39" s="23" cm="1">
        <f t="array" ref="AJ39">IF(ISBLANK($H39),0,_xlfn.IFS($H39='valglister og satser'!$G$12,('valglister og satser'!$C$3*'Projektomk indtast'!AF39*'Projektomk indtast'!AE39*('Projektomk indtast'!AD39/12)),$H39='valglister og satser'!$G$13,('valglister og satser'!$C$4*'Projektomk indtast'!AE39*'Projektomk indtast'!AF39*('Projektomk indtast'!AD39/12)),$H39='valglister og satser'!$G$14,('valglister og satser'!$C$4*'Projektomk indtast'!AE39*'Projektomk indtast'!AF39*('Projektomk indtast'!AD39/12)),$H39='valglister og satser'!$G$10,(AH39*'valglister og satser'!$C$5/1000)+AI39,$H39='valglister og satser'!$G$9,(AH39*'valglister og satser'!$C$5/1000)+AI39,$H39='valglister og satser'!$G$11,('valglister og satser'!$C$3*'Projektomk indtast'!AE39*'Projektomk indtast'!AF39*('Projektomk indtast'!AD39/12))))</f>
        <v>0</v>
      </c>
      <c r="AK39" s="125"/>
      <c r="AL39" s="250"/>
      <c r="AM39" s="247"/>
      <c r="AN39" s="253"/>
      <c r="AO39" s="134">
        <f>AL39/12*AM39*AN39</f>
        <v>0</v>
      </c>
      <c r="AP39" s="250"/>
      <c r="AQ39" s="252"/>
      <c r="AR39" s="39" cm="1">
        <f t="array" ref="AR39">IF(ISBLANK($H39),0,_xlfn.IFS($H39='valglister og satser'!$G$12,('valglister og satser'!$C$3*'Projektomk indtast'!AN39*'Projektomk indtast'!AM39*('Projektomk indtast'!AL39/12)),$H39='valglister og satser'!$G$13,('valglister og satser'!$C$4*'Projektomk indtast'!AM39*'Projektomk indtast'!AN39*('Projektomk indtast'!AL39/12)),$H39='valglister og satser'!$G$14,('valglister og satser'!$C$4*'Projektomk indtast'!AM39*'Projektomk indtast'!AN39*('Projektomk indtast'!AL39/12)),$H39='valglister og satser'!$G$10,(AP39*'valglister og satser'!$C$5/1000)+AQ39,$H39='valglister og satser'!$G$9,(AP39*'valglister og satser'!$C$5/1000)+AQ39,$H39='valglister og satser'!$G$11,('valglister og satser'!$C$3*'Projektomk indtast'!AM39*'Projektomk indtast'!AN39*('Projektomk indtast'!AL39/12))))</f>
        <v>0</v>
      </c>
    </row>
    <row r="40" spans="3:44" ht="17.25" x14ac:dyDescent="0.3">
      <c r="C40" s="33"/>
      <c r="D40" s="64"/>
      <c r="E40" s="247"/>
      <c r="G40" t="str" cm="1">
        <f t="array" ref="G40">_xlfn.IFS($H40='valglister og satser'!$G$11,"Løn",$H40='valglister og satser'!$G$12,"Løn",$H40='valglister og satser'!$G$10,"Øvrige omkostninger",$H40='valglister og satser'!$G$9,"Øvrige omkostninger", $H40='valglister og satser'!$G$14,"Studentermedhjælp",$H40='valglister og satser'!$G$13,"Studentermedhjælp",$H40=0," " )</f>
        <v xml:space="preserve"> </v>
      </c>
      <c r="H40" s="247"/>
      <c r="I40" s="247"/>
      <c r="J40" s="247"/>
      <c r="K40" s="85"/>
      <c r="L40" s="65"/>
      <c r="M40" s="125"/>
      <c r="N40" s="250"/>
      <c r="O40" s="247"/>
      <c r="P40" s="251"/>
      <c r="Q40" s="134">
        <f t="shared" ref="Q40:Q42" si="12">N40/12*O40*P40</f>
        <v>0</v>
      </c>
      <c r="R40" s="250"/>
      <c r="S40" s="252"/>
      <c r="T40" s="23" cm="1">
        <f t="array" ref="T40">IF(ISBLANK($H40),0,_xlfn.IFS($H40='valglister og satser'!$G$12,('valglister og satser'!$C$3*'Projektomk indtast'!P40*'Projektomk indtast'!O40*('Projektomk indtast'!N40/12)),$H40='valglister og satser'!$G$13,('valglister og satser'!$C$4*'Projektomk indtast'!O40*'Projektomk indtast'!P40*('Projektomk indtast'!N40/12)),$H40='valglister og satser'!$G$14,('valglister og satser'!$C$4*'Projektomk indtast'!O40*'Projektomk indtast'!P40*('Projektomk indtast'!N40/12)),$H40='valglister og satser'!$G$10,(R40*'valglister og satser'!$C$5/1000)+S40,$H40='valglister og satser'!$G$9,(R40*'valglister og satser'!$C$5/1000)+S40,$H40='valglister og satser'!$G$11,('valglister og satser'!$C$3*'Projektomk indtast'!O40*'Projektomk indtast'!P40*('Projektomk indtast'!N40/12))))</f>
        <v>0</v>
      </c>
      <c r="U40" s="125"/>
      <c r="V40" s="250"/>
      <c r="W40" s="247"/>
      <c r="X40" s="253"/>
      <c r="Y40" s="134">
        <f t="shared" ref="Y40:Y42" si="13">V40/12*W40*X40</f>
        <v>0</v>
      </c>
      <c r="Z40" s="250"/>
      <c r="AA40" s="252"/>
      <c r="AB40" s="23" cm="1">
        <f t="array" ref="AB40">IF(ISBLANK($H40),0,_xlfn.IFS($H40='valglister og satser'!$G$12,('valglister og satser'!$C$3*'Projektomk indtast'!X40*'Projektomk indtast'!W40*('Projektomk indtast'!V40/12)),$H40='valglister og satser'!$G$13,('valglister og satser'!$C$4*'Projektomk indtast'!W40*'Projektomk indtast'!X40*('Projektomk indtast'!V40/12)),$H40='valglister og satser'!$G$14,('valglister og satser'!$C$4*'Projektomk indtast'!W40*'Projektomk indtast'!X40*('Projektomk indtast'!V40/12)),$H40='valglister og satser'!$G$10,(Z40*'valglister og satser'!$C$5/1000)+AA40,$H40='valglister og satser'!$G$9,(Z40*'valglister og satser'!$C$5/1000)+AA40,$H40='valglister og satser'!$G$11,('valglister og satser'!$C$3*'Projektomk indtast'!W40*'Projektomk indtast'!X40*('Projektomk indtast'!V40/12))))</f>
        <v>0</v>
      </c>
      <c r="AC40" s="125"/>
      <c r="AD40" s="250"/>
      <c r="AE40" s="247"/>
      <c r="AF40" s="253"/>
      <c r="AG40" s="134">
        <f t="shared" ref="AG40:AG42" si="14">AD40/12*AE40*AF40</f>
        <v>0</v>
      </c>
      <c r="AH40" s="250"/>
      <c r="AI40" s="252"/>
      <c r="AJ40" s="23" cm="1">
        <f t="array" ref="AJ40">IF(ISBLANK($H40),0,_xlfn.IFS($H40='valglister og satser'!$G$12,('valglister og satser'!$C$3*'Projektomk indtast'!AF40*'Projektomk indtast'!AE40*('Projektomk indtast'!AD40/12)),$H40='valglister og satser'!$G$13,('valglister og satser'!$C$4*'Projektomk indtast'!AE40*'Projektomk indtast'!AF40*('Projektomk indtast'!AD40/12)),$H40='valglister og satser'!$G$14,('valglister og satser'!$C$4*'Projektomk indtast'!AE40*'Projektomk indtast'!AF40*('Projektomk indtast'!AD40/12)),$H40='valglister og satser'!$G$10,(AH40*'valglister og satser'!$C$5/1000)+AI40,$H40='valglister og satser'!$G$9,(AH40*'valglister og satser'!$C$5/1000)+AI40,$H40='valglister og satser'!$G$11,('valglister og satser'!$C$3*'Projektomk indtast'!AE40*'Projektomk indtast'!AF40*('Projektomk indtast'!AD40/12))))</f>
        <v>0</v>
      </c>
      <c r="AK40" s="125"/>
      <c r="AL40" s="250"/>
      <c r="AM40" s="247"/>
      <c r="AN40" s="253"/>
      <c r="AO40" s="134">
        <f t="shared" ref="AO40:AO42" si="15">AL40/12*AM40*AN40</f>
        <v>0</v>
      </c>
      <c r="AP40" s="250"/>
      <c r="AQ40" s="252"/>
      <c r="AR40" s="39" cm="1">
        <f t="array" ref="AR40">IF(ISBLANK($H40),0,_xlfn.IFS($H40='valglister og satser'!$G$12,('valglister og satser'!$C$3*'Projektomk indtast'!AN40*'Projektomk indtast'!AM40*('Projektomk indtast'!AL40/12)),$H40='valglister og satser'!$G$13,('valglister og satser'!$C$4*'Projektomk indtast'!AM40*'Projektomk indtast'!AN40*('Projektomk indtast'!AL40/12)),$H40='valglister og satser'!$G$14,('valglister og satser'!$C$4*'Projektomk indtast'!AM40*'Projektomk indtast'!AN40*('Projektomk indtast'!AL40/12)),$H40='valglister og satser'!$G$10,(AP40*'valglister og satser'!$C$5/1000)+AQ40,$H40='valglister og satser'!$G$9,(AP40*'valglister og satser'!$C$5/1000)+AQ40,$H40='valglister og satser'!$G$11,('valglister og satser'!$C$3*'Projektomk indtast'!AM40*'Projektomk indtast'!AN40*('Projektomk indtast'!AL40/12))))</f>
        <v>0</v>
      </c>
    </row>
    <row r="41" spans="3:44" ht="17.25" x14ac:dyDescent="0.3">
      <c r="C41" s="33"/>
      <c r="D41" s="64"/>
      <c r="E41" s="247"/>
      <c r="G41" t="str" cm="1">
        <f t="array" ref="G41">_xlfn.IFS($H41='valglister og satser'!$G$11,"Løn",$H41='valglister og satser'!$G$12,"Løn",$H41='valglister og satser'!$G$10,"Øvrige omkostninger",$H41='valglister og satser'!$G$9,"Øvrige omkostninger", $H41='valglister og satser'!$G$14,"Studentermedhjælp",$H41='valglister og satser'!$G$13,"Studentermedhjælp",$H41=0," " )</f>
        <v xml:space="preserve"> </v>
      </c>
      <c r="H41" s="247"/>
      <c r="I41" s="247"/>
      <c r="J41" s="247"/>
      <c r="K41" s="85"/>
      <c r="L41" s="65"/>
      <c r="M41" s="125"/>
      <c r="N41" s="250"/>
      <c r="O41" s="247"/>
      <c r="P41" s="251"/>
      <c r="Q41" s="134">
        <f t="shared" si="12"/>
        <v>0</v>
      </c>
      <c r="R41" s="250"/>
      <c r="S41" s="252"/>
      <c r="T41" s="23" cm="1">
        <f t="array" ref="T41">IF(ISBLANK($H41),0,_xlfn.IFS($H41='valglister og satser'!$G$12,('valglister og satser'!$C$3*'Projektomk indtast'!P41*'Projektomk indtast'!O41*('Projektomk indtast'!N41/12)),$H41='valglister og satser'!$G$13,('valglister og satser'!$C$4*'Projektomk indtast'!O41*'Projektomk indtast'!P41*('Projektomk indtast'!N41/12)),$H41='valglister og satser'!$G$14,('valglister og satser'!$C$4*'Projektomk indtast'!O41*'Projektomk indtast'!P41*('Projektomk indtast'!N41/12)),$H41='valglister og satser'!$G$10,(R41*'valglister og satser'!$C$5/1000)+S41,$H41='valglister og satser'!$G$9,(R41*'valglister og satser'!$C$5/1000)+S41,$H41='valglister og satser'!$G$11,('valglister og satser'!$C$3*'Projektomk indtast'!O41*'Projektomk indtast'!P41*('Projektomk indtast'!N41/12))))</f>
        <v>0</v>
      </c>
      <c r="U41" s="125"/>
      <c r="V41" s="250"/>
      <c r="W41" s="247"/>
      <c r="X41" s="253"/>
      <c r="Y41" s="134">
        <f t="shared" si="13"/>
        <v>0</v>
      </c>
      <c r="Z41" s="250"/>
      <c r="AA41" s="252"/>
      <c r="AB41" s="23" cm="1">
        <f t="array" ref="AB41">IF(ISBLANK($H41),0,_xlfn.IFS($H41='valglister og satser'!$G$12,('valglister og satser'!$C$3*'Projektomk indtast'!X41*'Projektomk indtast'!W41*('Projektomk indtast'!V41/12)),$H41='valglister og satser'!$G$13,('valglister og satser'!$C$4*'Projektomk indtast'!W41*'Projektomk indtast'!X41*('Projektomk indtast'!V41/12)),$H41='valglister og satser'!$G$14,('valglister og satser'!$C$4*'Projektomk indtast'!W41*'Projektomk indtast'!X41*('Projektomk indtast'!V41/12)),$H41='valglister og satser'!$G$10,(Z41*'valglister og satser'!$C$5/1000)+AA41,$H41='valglister og satser'!$G$9,(Z41*'valglister og satser'!$C$5/1000)+AA41,$H41='valglister og satser'!$G$11,('valglister og satser'!$C$3*'Projektomk indtast'!W41*'Projektomk indtast'!X41*('Projektomk indtast'!V41/12))))</f>
        <v>0</v>
      </c>
      <c r="AC41" s="125"/>
      <c r="AD41" s="250"/>
      <c r="AE41" s="247"/>
      <c r="AF41" s="253"/>
      <c r="AG41" s="134">
        <f t="shared" si="14"/>
        <v>0</v>
      </c>
      <c r="AH41" s="250"/>
      <c r="AI41" s="252"/>
      <c r="AJ41" s="23" cm="1">
        <f t="array" ref="AJ41">IF(ISBLANK($H41),0,_xlfn.IFS($H41='valglister og satser'!$G$12,('valglister og satser'!$C$3*'Projektomk indtast'!AF41*'Projektomk indtast'!AE41*('Projektomk indtast'!AD41/12)),$H41='valglister og satser'!$G$13,('valglister og satser'!$C$4*'Projektomk indtast'!AE41*'Projektomk indtast'!AF41*('Projektomk indtast'!AD41/12)),$H41='valglister og satser'!$G$14,('valglister og satser'!$C$4*'Projektomk indtast'!AE41*'Projektomk indtast'!AF41*('Projektomk indtast'!AD41/12)),$H41='valglister og satser'!$G$10,(AH41*'valglister og satser'!$C$5/1000)+AI41,$H41='valglister og satser'!$G$9,(AH41*'valglister og satser'!$C$5/1000)+AI41,$H41='valglister og satser'!$G$11,('valglister og satser'!$C$3*'Projektomk indtast'!AE41*'Projektomk indtast'!AF41*('Projektomk indtast'!AD41/12))))</f>
        <v>0</v>
      </c>
      <c r="AK41" s="125"/>
      <c r="AL41" s="250"/>
      <c r="AM41" s="247"/>
      <c r="AN41" s="253"/>
      <c r="AO41" s="134">
        <f t="shared" si="15"/>
        <v>0</v>
      </c>
      <c r="AP41" s="250"/>
      <c r="AQ41" s="252"/>
      <c r="AR41" s="39" cm="1">
        <f t="array" ref="AR41">IF(ISBLANK($H41),0,_xlfn.IFS($H41='valglister og satser'!$G$12,('valglister og satser'!$C$3*'Projektomk indtast'!AN41*'Projektomk indtast'!AM41*('Projektomk indtast'!AL41/12)),$H41='valglister og satser'!$G$13,('valglister og satser'!$C$4*'Projektomk indtast'!AM41*'Projektomk indtast'!AN41*('Projektomk indtast'!AL41/12)),$H41='valglister og satser'!$G$14,('valglister og satser'!$C$4*'Projektomk indtast'!AM41*'Projektomk indtast'!AN41*('Projektomk indtast'!AL41/12)),$H41='valglister og satser'!$G$10,(AP41*'valglister og satser'!$C$5/1000)+AQ41,$H41='valglister og satser'!$G$9,(AP41*'valglister og satser'!$C$5/1000)+AQ41,$H41='valglister og satser'!$G$11,('valglister og satser'!$C$3*'Projektomk indtast'!AM41*'Projektomk indtast'!AN41*('Projektomk indtast'!AL41/12))))</f>
        <v>0</v>
      </c>
    </row>
    <row r="42" spans="3:44" ht="17.25" x14ac:dyDescent="0.3">
      <c r="C42" s="33"/>
      <c r="D42" s="64"/>
      <c r="E42" s="247"/>
      <c r="G42" t="str" cm="1">
        <f t="array" ref="G42">_xlfn.IFS($H42='valglister og satser'!$G$11,"Løn",$H42='valglister og satser'!$G$12,"Løn",$H42='valglister og satser'!$G$10,"Øvrige omkostninger",$H42='valglister og satser'!$G$9,"Øvrige omkostninger", $H42='valglister og satser'!$G$14,"Studentermedhjælp",$H42='valglister og satser'!$G$13,"Studentermedhjælp",$H42=0," " )</f>
        <v xml:space="preserve"> </v>
      </c>
      <c r="H42" s="247"/>
      <c r="I42" s="247"/>
      <c r="J42" s="247"/>
      <c r="K42" s="85"/>
      <c r="L42" s="65"/>
      <c r="M42" s="125"/>
      <c r="N42" s="250"/>
      <c r="O42" s="247"/>
      <c r="P42" s="251"/>
      <c r="Q42" s="134">
        <f t="shared" si="12"/>
        <v>0</v>
      </c>
      <c r="R42" s="250"/>
      <c r="S42" s="252"/>
      <c r="T42" s="23" cm="1">
        <f t="array" ref="T42">IF(ISBLANK($H42),0,_xlfn.IFS($H42='valglister og satser'!$G$12,('valglister og satser'!$C$3*'Projektomk indtast'!P42*'Projektomk indtast'!O42*('Projektomk indtast'!N42/12)),$H42='valglister og satser'!$G$13,('valglister og satser'!$C$4*'Projektomk indtast'!O42*'Projektomk indtast'!P42*('Projektomk indtast'!N42/12)),$H42='valglister og satser'!$G$14,('valglister og satser'!$C$4*'Projektomk indtast'!O42*'Projektomk indtast'!P42*('Projektomk indtast'!N42/12)),$H42='valglister og satser'!$G$10,(R42*'valglister og satser'!$C$5/1000)+S42,$H42='valglister og satser'!$G$9,(R42*'valglister og satser'!$C$5/1000)+S42,$H42='valglister og satser'!$G$11,('valglister og satser'!$C$3*'Projektomk indtast'!O42*'Projektomk indtast'!P42*('Projektomk indtast'!N42/12))))</f>
        <v>0</v>
      </c>
      <c r="U42" s="125"/>
      <c r="V42" s="250"/>
      <c r="W42" s="247"/>
      <c r="X42" s="253"/>
      <c r="Y42" s="134">
        <f t="shared" si="13"/>
        <v>0</v>
      </c>
      <c r="Z42" s="250"/>
      <c r="AA42" s="252"/>
      <c r="AB42" s="23" cm="1">
        <f t="array" ref="AB42">IF(ISBLANK($H42),0,_xlfn.IFS($H42='valglister og satser'!$G$12,('valglister og satser'!$C$3*'Projektomk indtast'!X42*'Projektomk indtast'!W42*('Projektomk indtast'!V42/12)),$H42='valglister og satser'!$G$13,('valglister og satser'!$C$4*'Projektomk indtast'!W42*'Projektomk indtast'!X42*('Projektomk indtast'!V42/12)),$H42='valglister og satser'!$G$14,('valglister og satser'!$C$4*'Projektomk indtast'!W42*'Projektomk indtast'!X42*('Projektomk indtast'!V42/12)),$H42='valglister og satser'!$G$10,(Z42*'valglister og satser'!$C$5/1000)+AA42,$H42='valglister og satser'!$G$9,(Z42*'valglister og satser'!$C$5/1000)+AA42,$H42='valglister og satser'!$G$11,('valglister og satser'!$C$3*'Projektomk indtast'!W42*'Projektomk indtast'!X42*('Projektomk indtast'!V42/12))))</f>
        <v>0</v>
      </c>
      <c r="AC42" s="125"/>
      <c r="AD42" s="250"/>
      <c r="AE42" s="247"/>
      <c r="AF42" s="253"/>
      <c r="AG42" s="134">
        <f t="shared" si="14"/>
        <v>0</v>
      </c>
      <c r="AH42" s="250"/>
      <c r="AI42" s="252"/>
      <c r="AJ42" s="23" cm="1">
        <f t="array" ref="AJ42">IF(ISBLANK($H42),0,_xlfn.IFS($H42='valglister og satser'!$G$12,('valglister og satser'!$C$3*'Projektomk indtast'!AF42*'Projektomk indtast'!AE42*('Projektomk indtast'!AD42/12)),$H42='valglister og satser'!$G$13,('valglister og satser'!$C$4*'Projektomk indtast'!AE42*'Projektomk indtast'!AF42*('Projektomk indtast'!AD42/12)),$H42='valglister og satser'!$G$14,('valglister og satser'!$C$4*'Projektomk indtast'!AE42*'Projektomk indtast'!AF42*('Projektomk indtast'!AD42/12)),$H42='valglister og satser'!$G$10,(AH42*'valglister og satser'!$C$5/1000)+AI42,$H42='valglister og satser'!$G$9,(AH42*'valglister og satser'!$C$5/1000)+AI42,$H42='valglister og satser'!$G$11,('valglister og satser'!$C$3*'Projektomk indtast'!AE42*'Projektomk indtast'!AF42*('Projektomk indtast'!AD42/12))))</f>
        <v>0</v>
      </c>
      <c r="AK42" s="125"/>
      <c r="AL42" s="250"/>
      <c r="AM42" s="247"/>
      <c r="AN42" s="253"/>
      <c r="AO42" s="134">
        <f t="shared" si="15"/>
        <v>0</v>
      </c>
      <c r="AP42" s="250"/>
      <c r="AQ42" s="252"/>
      <c r="AR42" s="39" cm="1">
        <f t="array" ref="AR42">IF(ISBLANK($H42),0,_xlfn.IFS($H42='valglister og satser'!$G$12,('valglister og satser'!$C$3*'Projektomk indtast'!AN42*'Projektomk indtast'!AM42*('Projektomk indtast'!AL42/12)),$H42='valglister og satser'!$G$13,('valglister og satser'!$C$4*'Projektomk indtast'!AM42*'Projektomk indtast'!AN42*('Projektomk indtast'!AL42/12)),$H42='valglister og satser'!$G$14,('valglister og satser'!$C$4*'Projektomk indtast'!AM42*'Projektomk indtast'!AN42*('Projektomk indtast'!AL42/12)),$H42='valglister og satser'!$G$10,(AP42*'valglister og satser'!$C$5/1000)+AQ42,$H42='valglister og satser'!$G$9,(AP42*'valglister og satser'!$C$5/1000)+AQ42,$H42='valglister og satser'!$G$11,('valglister og satser'!$C$3*'Projektomk indtast'!AM42*'Projektomk indtast'!AN42*('Projektomk indtast'!AL42/12))))</f>
        <v>0</v>
      </c>
    </row>
    <row r="43" spans="3:44" ht="18" thickBot="1" x14ac:dyDescent="0.35">
      <c r="C43" s="33"/>
      <c r="E43" s="66" t="str">
        <f>D38</f>
        <v>Integrationer</v>
      </c>
      <c r="F43" s="11">
        <f>SUM(L43:AX43)</f>
        <v>0</v>
      </c>
      <c r="G43" s="12"/>
      <c r="H43" s="12" t="s">
        <v>102</v>
      </c>
      <c r="I43" s="249" t="s">
        <v>124</v>
      </c>
      <c r="M43" s="126"/>
      <c r="N43" s="9"/>
      <c r="P43" s="131"/>
      <c r="Q43" s="131"/>
      <c r="R43" s="9"/>
      <c r="S43" s="14"/>
      <c r="T43" s="13">
        <f>SUBTOTAL(9,T39:T42)</f>
        <v>0</v>
      </c>
      <c r="U43" s="126"/>
      <c r="V43" s="9"/>
      <c r="Z43" s="9"/>
      <c r="AA43" s="14"/>
      <c r="AB43" s="70">
        <f>SUBTOTAL(9,AB39:AB42)</f>
        <v>0</v>
      </c>
      <c r="AC43" s="126"/>
      <c r="AD43" s="9"/>
      <c r="AH43" s="9"/>
      <c r="AI43" s="14"/>
      <c r="AJ43" s="70">
        <f>SUBTOTAL(9,AJ39:AJ42)</f>
        <v>0</v>
      </c>
      <c r="AK43" s="126"/>
      <c r="AL43" s="9"/>
      <c r="AP43" s="9"/>
      <c r="AQ43" s="14"/>
      <c r="AR43" s="70">
        <f>SUBTOTAL(9,AR39:AR42)</f>
        <v>0</v>
      </c>
    </row>
    <row r="44" spans="3:44" x14ac:dyDescent="0.25">
      <c r="C44" s="33"/>
      <c r="M44" s="127"/>
      <c r="N44" s="9"/>
      <c r="P44" s="131"/>
      <c r="Q44" s="131"/>
      <c r="R44" s="9"/>
      <c r="S44" s="14"/>
      <c r="U44" s="127"/>
      <c r="V44" s="9"/>
      <c r="Z44" s="9"/>
      <c r="AA44" s="14"/>
      <c r="AB44" s="63"/>
      <c r="AC44" s="127"/>
      <c r="AD44" s="9"/>
      <c r="AH44" s="9"/>
      <c r="AI44" s="14"/>
      <c r="AJ44" s="63"/>
      <c r="AK44" s="127"/>
      <c r="AL44" s="9"/>
      <c r="AP44" s="9"/>
      <c r="AQ44" s="14"/>
      <c r="AR44" s="63"/>
    </row>
    <row r="45" spans="3:44" ht="17.25" x14ac:dyDescent="0.3">
      <c r="C45" s="33"/>
      <c r="D45" s="61" t="s">
        <v>61</v>
      </c>
      <c r="M45" s="127"/>
      <c r="N45" s="9"/>
      <c r="P45" s="131"/>
      <c r="Q45" s="131"/>
      <c r="R45" s="9"/>
      <c r="S45" s="14"/>
      <c r="T45" s="14"/>
      <c r="U45" s="127"/>
      <c r="Z45" s="9"/>
      <c r="AA45" s="14"/>
      <c r="AB45" s="63"/>
      <c r="AC45" s="127"/>
      <c r="AH45" s="9"/>
      <c r="AI45" s="14"/>
      <c r="AJ45" s="63"/>
      <c r="AK45" s="127"/>
      <c r="AP45" s="9"/>
      <c r="AQ45" s="14"/>
      <c r="AR45" s="63"/>
    </row>
    <row r="46" spans="3:44" ht="17.25" x14ac:dyDescent="0.3">
      <c r="C46" s="33"/>
      <c r="D46" s="64"/>
      <c r="E46" s="247" t="s">
        <v>62</v>
      </c>
      <c r="G46" t="str" cm="1">
        <f t="array" ref="G46">_xlfn.IFS($H46='valglister og satser'!$G$11,"Løn",$H46='valglister og satser'!$G$12,"Løn",$H46='valglister og satser'!$G$10,"Øvrige omkostninger",$H46='valglister og satser'!$G$9,"Øvrige omkostninger", $H46='valglister og satser'!$G$14,"Studentermedhjælp",$H46='valglister og satser'!$G$13,"Studentermedhjælp",$H46=0," " )</f>
        <v xml:space="preserve"> </v>
      </c>
      <c r="H46" s="247"/>
      <c r="I46" s="247"/>
      <c r="J46" s="247"/>
      <c r="K46" s="85" t="s">
        <v>47</v>
      </c>
      <c r="L46" s="65"/>
      <c r="M46" s="125"/>
      <c r="N46" s="250"/>
      <c r="O46" s="247"/>
      <c r="P46" s="251"/>
      <c r="Q46" s="134">
        <f>N46/12*O46*P46</f>
        <v>0</v>
      </c>
      <c r="R46" s="250"/>
      <c r="S46" s="252"/>
      <c r="T46" s="23" cm="1">
        <f t="array" ref="T46">IF(ISBLANK($H46),0,_xlfn.IFS($H46='valglister og satser'!$G$12,('valglister og satser'!$C$3*'Projektomk indtast'!P46*'Projektomk indtast'!O46*('Projektomk indtast'!N46/12)),$H46='valglister og satser'!$G$13,('valglister og satser'!$C$4*'Projektomk indtast'!O46*'Projektomk indtast'!P46*('Projektomk indtast'!N46/12)),$H46='valglister og satser'!$G$14,('valglister og satser'!$C$4*'Projektomk indtast'!O46*'Projektomk indtast'!P46*('Projektomk indtast'!N46/12)),$H46='valglister og satser'!$G$10,(R46*'valglister og satser'!$C$5/1000)+S46,$H46='valglister og satser'!$G$9,(R46*'valglister og satser'!$C$5/1000)+S46,$H46='valglister og satser'!$G$11,('valglister og satser'!$C$3*'Projektomk indtast'!O46*'Projektomk indtast'!P46*('Projektomk indtast'!N46/12))))</f>
        <v>0</v>
      </c>
      <c r="U46" s="125"/>
      <c r="V46" s="250"/>
      <c r="W46" s="247"/>
      <c r="X46" s="253"/>
      <c r="Y46" s="134">
        <f>V46/12*W46*X46</f>
        <v>0</v>
      </c>
      <c r="Z46" s="250"/>
      <c r="AA46" s="252"/>
      <c r="AB46" s="23" cm="1">
        <f t="array" ref="AB46">IF(ISBLANK($H46),0,_xlfn.IFS($H46='valglister og satser'!$G$12,('valglister og satser'!$C$3*'Projektomk indtast'!X46*'Projektomk indtast'!W46*('Projektomk indtast'!V46/12)),$H46='valglister og satser'!$G$13,('valglister og satser'!$C$4*'Projektomk indtast'!W46*'Projektomk indtast'!X46*('Projektomk indtast'!V46/12)),$H46='valglister og satser'!$G$14,('valglister og satser'!$C$4*'Projektomk indtast'!W46*'Projektomk indtast'!X46*('Projektomk indtast'!V46/12)),$H46='valglister og satser'!$G$10,(Z46*'valglister og satser'!$C$5/1000)+AA46,$H46='valglister og satser'!$G$9,(Z46*'valglister og satser'!$C$5/1000)+AA46,$H46='valglister og satser'!$G$11,('valglister og satser'!$C$3*'Projektomk indtast'!W46*'Projektomk indtast'!X46*('Projektomk indtast'!V46/12))))</f>
        <v>0</v>
      </c>
      <c r="AC46" s="125"/>
      <c r="AD46" s="250"/>
      <c r="AE46" s="247"/>
      <c r="AF46" s="253"/>
      <c r="AG46" s="134">
        <f>AD46/12*AE46*AF46</f>
        <v>0</v>
      </c>
      <c r="AH46" s="250"/>
      <c r="AI46" s="252"/>
      <c r="AJ46" s="23" cm="1">
        <f t="array" ref="AJ46">IF(ISBLANK($H46),0,_xlfn.IFS($H46='valglister og satser'!$G$12,('valglister og satser'!$C$3*'Projektomk indtast'!AF46*'Projektomk indtast'!AE46*('Projektomk indtast'!AD46/12)),$H46='valglister og satser'!$G$13,('valglister og satser'!$C$4*'Projektomk indtast'!AE46*'Projektomk indtast'!AF46*('Projektomk indtast'!AD46/12)),$H46='valglister og satser'!$G$14,('valglister og satser'!$C$4*'Projektomk indtast'!AE46*'Projektomk indtast'!AF46*('Projektomk indtast'!AD46/12)),$H46='valglister og satser'!$G$10,(AH46*'valglister og satser'!$C$5/1000)+AI46,$H46='valglister og satser'!$G$9,(AH46*'valglister og satser'!$C$5/1000)+AI46,$H46='valglister og satser'!$G$11,('valglister og satser'!$C$3*'Projektomk indtast'!AE46*'Projektomk indtast'!AF46*('Projektomk indtast'!AD46/12))))</f>
        <v>0</v>
      </c>
      <c r="AK46" s="125"/>
      <c r="AL46" s="250"/>
      <c r="AM46" s="247"/>
      <c r="AN46" s="253"/>
      <c r="AO46" s="134">
        <f>AL46/12*AM46*AN46</f>
        <v>0</v>
      </c>
      <c r="AP46" s="250"/>
      <c r="AQ46" s="252"/>
      <c r="AR46" s="39" cm="1">
        <f t="array" ref="AR46">IF(ISBLANK($H46),0,_xlfn.IFS($H46='valglister og satser'!$G$12,('valglister og satser'!$C$3*'Projektomk indtast'!AN46*'Projektomk indtast'!AM46*('Projektomk indtast'!AL46/12)),$H46='valglister og satser'!$G$13,('valglister og satser'!$C$4*'Projektomk indtast'!AM46*'Projektomk indtast'!AN46*('Projektomk indtast'!AL46/12)),$H46='valglister og satser'!$G$14,('valglister og satser'!$C$4*'Projektomk indtast'!AM46*'Projektomk indtast'!AN46*('Projektomk indtast'!AL46/12)),$H46='valglister og satser'!$G$10,(AP46*'valglister og satser'!$C$5/1000)+AQ46,$H46='valglister og satser'!$G$9,(AP46*'valglister og satser'!$C$5/1000)+AQ46,$H46='valglister og satser'!$G$11,('valglister og satser'!$C$3*'Projektomk indtast'!AM46*'Projektomk indtast'!AN46*('Projektomk indtast'!AL46/12))))</f>
        <v>0</v>
      </c>
    </row>
    <row r="47" spans="3:44" ht="17.25" x14ac:dyDescent="0.3">
      <c r="C47" s="33"/>
      <c r="D47" s="64"/>
      <c r="E47" s="247"/>
      <c r="G47" t="str" cm="1">
        <f t="array" ref="G47">_xlfn.IFS($H47='valglister og satser'!$G$11,"Løn",$H47='valglister og satser'!$G$12,"Løn",$H47='valglister og satser'!$G$10,"Øvrige omkostninger",$H47='valglister og satser'!$G$9,"Øvrige omkostninger", $H47='valglister og satser'!$G$14,"Studentermedhjælp",$H47='valglister og satser'!$G$13,"Studentermedhjælp",$H47=0," " )</f>
        <v xml:space="preserve"> </v>
      </c>
      <c r="H47" s="247"/>
      <c r="I47" s="247"/>
      <c r="J47" s="247"/>
      <c r="K47" s="85"/>
      <c r="L47" s="65"/>
      <c r="M47" s="125"/>
      <c r="N47" s="250"/>
      <c r="O47" s="247"/>
      <c r="P47" s="251"/>
      <c r="Q47" s="134">
        <f t="shared" ref="Q47:Q49" si="16">N47/12*O47*P47</f>
        <v>0</v>
      </c>
      <c r="R47" s="250"/>
      <c r="S47" s="252"/>
      <c r="T47" s="23" cm="1">
        <f t="array" ref="T47">IF(ISBLANK($H47),0,_xlfn.IFS($H47='valglister og satser'!$G$12,('valglister og satser'!$C$3*'Projektomk indtast'!P47*'Projektomk indtast'!O47*('Projektomk indtast'!N47/12)),$H47='valglister og satser'!$G$13,('valglister og satser'!$C$4*'Projektomk indtast'!O47*'Projektomk indtast'!P47*('Projektomk indtast'!N47/12)),$H47='valglister og satser'!$G$14,('valglister og satser'!$C$4*'Projektomk indtast'!O47*'Projektomk indtast'!P47*('Projektomk indtast'!N47/12)),$H47='valglister og satser'!$G$10,(R47*'valglister og satser'!$C$5/1000)+S47,$H47='valglister og satser'!$G$9,(R47*'valglister og satser'!$C$5/1000)+S47,$H47='valglister og satser'!$G$11,('valglister og satser'!$C$3*'Projektomk indtast'!O47*'Projektomk indtast'!P47*('Projektomk indtast'!N47/12))))</f>
        <v>0</v>
      </c>
      <c r="U47" s="125"/>
      <c r="V47" s="250"/>
      <c r="W47" s="247"/>
      <c r="X47" s="253"/>
      <c r="Y47" s="134">
        <f t="shared" ref="Y47:Y49" si="17">V47/12*W47*X47</f>
        <v>0</v>
      </c>
      <c r="Z47" s="250"/>
      <c r="AA47" s="252"/>
      <c r="AB47" s="23" cm="1">
        <f t="array" ref="AB47">IF(ISBLANK($H47),0,_xlfn.IFS($H47='valglister og satser'!$G$12,('valglister og satser'!$C$3*'Projektomk indtast'!X47*'Projektomk indtast'!W47*('Projektomk indtast'!V47/12)),$H47='valglister og satser'!$G$13,('valglister og satser'!$C$4*'Projektomk indtast'!W47*'Projektomk indtast'!X47*('Projektomk indtast'!V47/12)),$H47='valglister og satser'!$G$14,('valglister og satser'!$C$4*'Projektomk indtast'!W47*'Projektomk indtast'!X47*('Projektomk indtast'!V47/12)),$H47='valglister og satser'!$G$10,(Z47*'valglister og satser'!$C$5/1000)+AA47,$H47='valglister og satser'!$G$9,(Z47*'valglister og satser'!$C$5/1000)+AA47,$H47='valglister og satser'!$G$11,('valglister og satser'!$C$3*'Projektomk indtast'!W47*'Projektomk indtast'!X47*('Projektomk indtast'!V47/12))))</f>
        <v>0</v>
      </c>
      <c r="AC47" s="125"/>
      <c r="AD47" s="250"/>
      <c r="AE47" s="247"/>
      <c r="AF47" s="253"/>
      <c r="AG47" s="134">
        <f t="shared" ref="AG47:AG49" si="18">AD47/12*AE47*AF47</f>
        <v>0</v>
      </c>
      <c r="AH47" s="250"/>
      <c r="AI47" s="252"/>
      <c r="AJ47" s="23" cm="1">
        <f t="array" ref="AJ47">IF(ISBLANK($H47),0,_xlfn.IFS($H47='valglister og satser'!$G$12,('valglister og satser'!$C$3*'Projektomk indtast'!AF47*'Projektomk indtast'!AE47*('Projektomk indtast'!AD47/12)),$H47='valglister og satser'!$G$13,('valglister og satser'!$C$4*'Projektomk indtast'!AE47*'Projektomk indtast'!AF47*('Projektomk indtast'!AD47/12)),$H47='valglister og satser'!$G$14,('valglister og satser'!$C$4*'Projektomk indtast'!AE47*'Projektomk indtast'!AF47*('Projektomk indtast'!AD47/12)),$H47='valglister og satser'!$G$10,(AH47*'valglister og satser'!$C$5/1000)+AI47,$H47='valglister og satser'!$G$9,(AH47*'valglister og satser'!$C$5/1000)+AI47,$H47='valglister og satser'!$G$11,('valglister og satser'!$C$3*'Projektomk indtast'!AE47*'Projektomk indtast'!AF47*('Projektomk indtast'!AD47/12))))</f>
        <v>0</v>
      </c>
      <c r="AK47" s="125"/>
      <c r="AL47" s="250"/>
      <c r="AM47" s="247"/>
      <c r="AN47" s="253"/>
      <c r="AO47" s="134">
        <f t="shared" ref="AO47:AO49" si="19">AL47/12*AM47*AN47</f>
        <v>0</v>
      </c>
      <c r="AP47" s="250"/>
      <c r="AQ47" s="252"/>
      <c r="AR47" s="39" cm="1">
        <f t="array" ref="AR47">IF(ISBLANK($H47),0,_xlfn.IFS($H47='valglister og satser'!$G$12,('valglister og satser'!$C$3*'Projektomk indtast'!AN47*'Projektomk indtast'!AM47*('Projektomk indtast'!AL47/12)),$H47='valglister og satser'!$G$13,('valglister og satser'!$C$4*'Projektomk indtast'!AM47*'Projektomk indtast'!AN47*('Projektomk indtast'!AL47/12)),$H47='valglister og satser'!$G$14,('valglister og satser'!$C$4*'Projektomk indtast'!AM47*'Projektomk indtast'!AN47*('Projektomk indtast'!AL47/12)),$H47='valglister og satser'!$G$10,(AP47*'valglister og satser'!$C$5/1000)+AQ47,$H47='valglister og satser'!$G$9,(AP47*'valglister og satser'!$C$5/1000)+AQ47,$H47='valglister og satser'!$G$11,('valglister og satser'!$C$3*'Projektomk indtast'!AM47*'Projektomk indtast'!AN47*('Projektomk indtast'!AL47/12))))</f>
        <v>0</v>
      </c>
    </row>
    <row r="48" spans="3:44" ht="17.25" x14ac:dyDescent="0.3">
      <c r="C48" s="33"/>
      <c r="D48" s="64"/>
      <c r="E48" s="247"/>
      <c r="G48" t="str" cm="1">
        <f t="array" ref="G48">_xlfn.IFS($H48='valglister og satser'!$G$11,"Løn",$H48='valglister og satser'!$G$12,"Løn",$H48='valglister og satser'!$G$10,"Øvrige omkostninger",$H48='valglister og satser'!$G$9,"Øvrige omkostninger", $H48='valglister og satser'!$G$14,"Studentermedhjælp",$H48='valglister og satser'!$G$13,"Studentermedhjælp",$H48=0," " )</f>
        <v xml:space="preserve"> </v>
      </c>
      <c r="H48" s="247"/>
      <c r="I48" s="247"/>
      <c r="J48" s="247"/>
      <c r="K48" s="85"/>
      <c r="L48" s="65"/>
      <c r="M48" s="125"/>
      <c r="N48" s="250"/>
      <c r="O48" s="247"/>
      <c r="P48" s="251"/>
      <c r="Q48" s="134">
        <f t="shared" si="16"/>
        <v>0</v>
      </c>
      <c r="R48" s="250"/>
      <c r="S48" s="252"/>
      <c r="T48" s="23" cm="1">
        <f t="array" ref="T48">IF(ISBLANK($H48),0,_xlfn.IFS($H48='valglister og satser'!$G$12,('valglister og satser'!$C$3*'Projektomk indtast'!P48*'Projektomk indtast'!O48*('Projektomk indtast'!N48/12)),$H48='valglister og satser'!$G$13,('valglister og satser'!$C$4*'Projektomk indtast'!O48*'Projektomk indtast'!P48*('Projektomk indtast'!N48/12)),$H48='valglister og satser'!$G$14,('valglister og satser'!$C$4*'Projektomk indtast'!O48*'Projektomk indtast'!P48*('Projektomk indtast'!N48/12)),$H48='valglister og satser'!$G$10,(R48*'valglister og satser'!$C$5/1000)+S48,$H48='valglister og satser'!$G$9,(R48*'valglister og satser'!$C$5/1000)+S48,$H48='valglister og satser'!$G$11,('valglister og satser'!$C$3*'Projektomk indtast'!O48*'Projektomk indtast'!P48*('Projektomk indtast'!N48/12))))</f>
        <v>0</v>
      </c>
      <c r="U48" s="125"/>
      <c r="V48" s="250"/>
      <c r="W48" s="247"/>
      <c r="X48" s="253"/>
      <c r="Y48" s="134">
        <f t="shared" si="17"/>
        <v>0</v>
      </c>
      <c r="Z48" s="250"/>
      <c r="AA48" s="252"/>
      <c r="AB48" s="23" cm="1">
        <f t="array" ref="AB48">IF(ISBLANK($H48),0,_xlfn.IFS($H48='valglister og satser'!$G$12,('valglister og satser'!$C$3*'Projektomk indtast'!X48*'Projektomk indtast'!W48*('Projektomk indtast'!V48/12)),$H48='valglister og satser'!$G$13,('valglister og satser'!$C$4*'Projektomk indtast'!W48*'Projektomk indtast'!X48*('Projektomk indtast'!V48/12)),$H48='valglister og satser'!$G$14,('valglister og satser'!$C$4*'Projektomk indtast'!W48*'Projektomk indtast'!X48*('Projektomk indtast'!V48/12)),$H48='valglister og satser'!$G$10,(Z48*'valglister og satser'!$C$5/1000)+AA48,$H48='valglister og satser'!$G$9,(Z48*'valglister og satser'!$C$5/1000)+AA48,$H48='valglister og satser'!$G$11,('valglister og satser'!$C$3*'Projektomk indtast'!W48*'Projektomk indtast'!X48*('Projektomk indtast'!V48/12))))</f>
        <v>0</v>
      </c>
      <c r="AC48" s="125"/>
      <c r="AD48" s="250"/>
      <c r="AE48" s="247"/>
      <c r="AF48" s="253"/>
      <c r="AG48" s="134">
        <f t="shared" si="18"/>
        <v>0</v>
      </c>
      <c r="AH48" s="250"/>
      <c r="AI48" s="252"/>
      <c r="AJ48" s="23" cm="1">
        <f t="array" ref="AJ48">IF(ISBLANK($H48),0,_xlfn.IFS($H48='valglister og satser'!$G$12,('valglister og satser'!$C$3*'Projektomk indtast'!AF48*'Projektomk indtast'!AE48*('Projektomk indtast'!AD48/12)),$H48='valglister og satser'!$G$13,('valglister og satser'!$C$4*'Projektomk indtast'!AE48*'Projektomk indtast'!AF48*('Projektomk indtast'!AD48/12)),$H48='valglister og satser'!$G$14,('valglister og satser'!$C$4*'Projektomk indtast'!AE48*'Projektomk indtast'!AF48*('Projektomk indtast'!AD48/12)),$H48='valglister og satser'!$G$10,(AH48*'valglister og satser'!$C$5/1000)+AI48,$H48='valglister og satser'!$G$9,(AH48*'valglister og satser'!$C$5/1000)+AI48,$H48='valglister og satser'!$G$11,('valglister og satser'!$C$3*'Projektomk indtast'!AE48*'Projektomk indtast'!AF48*('Projektomk indtast'!AD48/12))))</f>
        <v>0</v>
      </c>
      <c r="AK48" s="125"/>
      <c r="AL48" s="250"/>
      <c r="AM48" s="247"/>
      <c r="AN48" s="253"/>
      <c r="AO48" s="134">
        <f t="shared" si="19"/>
        <v>0</v>
      </c>
      <c r="AP48" s="250"/>
      <c r="AQ48" s="252"/>
      <c r="AR48" s="39" cm="1">
        <f t="array" ref="AR48">IF(ISBLANK($H48),0,_xlfn.IFS($H48='valglister og satser'!$G$12,('valglister og satser'!$C$3*'Projektomk indtast'!AN48*'Projektomk indtast'!AM48*('Projektomk indtast'!AL48/12)),$H48='valglister og satser'!$G$13,('valglister og satser'!$C$4*'Projektomk indtast'!AM48*'Projektomk indtast'!AN48*('Projektomk indtast'!AL48/12)),$H48='valglister og satser'!$G$14,('valglister og satser'!$C$4*'Projektomk indtast'!AM48*'Projektomk indtast'!AN48*('Projektomk indtast'!AL48/12)),$H48='valglister og satser'!$G$10,(AP48*'valglister og satser'!$C$5/1000)+AQ48,$H48='valglister og satser'!$G$9,(AP48*'valglister og satser'!$C$5/1000)+AQ48,$H48='valglister og satser'!$G$11,('valglister og satser'!$C$3*'Projektomk indtast'!AM48*'Projektomk indtast'!AN48*('Projektomk indtast'!AL48/12))))</f>
        <v>0</v>
      </c>
    </row>
    <row r="49" spans="3:44" ht="17.25" x14ac:dyDescent="0.3">
      <c r="C49" s="33"/>
      <c r="D49" s="64"/>
      <c r="E49" s="247"/>
      <c r="G49" t="str" cm="1">
        <f t="array" ref="G49">_xlfn.IFS($H49='valglister og satser'!$G$11,"Løn",$H49='valglister og satser'!$G$12,"Løn",$H49='valglister og satser'!$G$10,"Øvrige omkostninger",$H49='valglister og satser'!$G$9,"Øvrige omkostninger", $H49='valglister og satser'!$G$14,"Studentermedhjælp",$H49='valglister og satser'!$G$13,"Studentermedhjælp",$H49=0," " )</f>
        <v xml:space="preserve"> </v>
      </c>
      <c r="H49" s="247"/>
      <c r="I49" s="247"/>
      <c r="J49" s="247"/>
      <c r="K49" s="85"/>
      <c r="L49" s="65"/>
      <c r="M49" s="125"/>
      <c r="N49" s="250"/>
      <c r="O49" s="247"/>
      <c r="P49" s="251"/>
      <c r="Q49" s="134">
        <f t="shared" si="16"/>
        <v>0</v>
      </c>
      <c r="R49" s="250"/>
      <c r="S49" s="252"/>
      <c r="T49" s="23" cm="1">
        <f t="array" ref="T49">IF(ISBLANK($H49),0,_xlfn.IFS($H49='valglister og satser'!$G$12,('valglister og satser'!$C$3*'Projektomk indtast'!P49*'Projektomk indtast'!O49*('Projektomk indtast'!N49/12)),$H49='valglister og satser'!$G$13,('valglister og satser'!$C$4*'Projektomk indtast'!O49*'Projektomk indtast'!P49*('Projektomk indtast'!N49/12)),$H49='valglister og satser'!$G$14,('valglister og satser'!$C$4*'Projektomk indtast'!O49*'Projektomk indtast'!P49*('Projektomk indtast'!N49/12)),$H49='valglister og satser'!$G$10,(R49*'valglister og satser'!$C$5/1000)+S49,$H49='valglister og satser'!$G$9,(R49*'valglister og satser'!$C$5/1000)+S49,$H49='valglister og satser'!$G$11,('valglister og satser'!$C$3*'Projektomk indtast'!O49*'Projektomk indtast'!P49*('Projektomk indtast'!N49/12))))</f>
        <v>0</v>
      </c>
      <c r="U49" s="125"/>
      <c r="V49" s="250"/>
      <c r="W49" s="247"/>
      <c r="X49" s="253"/>
      <c r="Y49" s="134">
        <f t="shared" si="17"/>
        <v>0</v>
      </c>
      <c r="Z49" s="250"/>
      <c r="AA49" s="252"/>
      <c r="AB49" s="23" cm="1">
        <f t="array" ref="AB49">IF(ISBLANK($H49),0,_xlfn.IFS($H49='valglister og satser'!$G$12,('valglister og satser'!$C$3*'Projektomk indtast'!X49*'Projektomk indtast'!W49*('Projektomk indtast'!V49/12)),$H49='valglister og satser'!$G$13,('valglister og satser'!$C$4*'Projektomk indtast'!W49*'Projektomk indtast'!X49*('Projektomk indtast'!V49/12)),$H49='valglister og satser'!$G$14,('valglister og satser'!$C$4*'Projektomk indtast'!W49*'Projektomk indtast'!X49*('Projektomk indtast'!V49/12)),$H49='valglister og satser'!$G$10,(Z49*'valglister og satser'!$C$5/1000)+AA49,$H49='valglister og satser'!$G$9,(Z49*'valglister og satser'!$C$5/1000)+AA49,$H49='valglister og satser'!$G$11,('valglister og satser'!$C$3*'Projektomk indtast'!W49*'Projektomk indtast'!X49*('Projektomk indtast'!V49/12))))</f>
        <v>0</v>
      </c>
      <c r="AC49" s="125"/>
      <c r="AD49" s="250"/>
      <c r="AE49" s="247"/>
      <c r="AF49" s="253"/>
      <c r="AG49" s="134">
        <f t="shared" si="18"/>
        <v>0</v>
      </c>
      <c r="AH49" s="250"/>
      <c r="AI49" s="252"/>
      <c r="AJ49" s="23" cm="1">
        <f t="array" ref="AJ49">IF(ISBLANK($H49),0,_xlfn.IFS($H49='valglister og satser'!$G$12,('valglister og satser'!$C$3*'Projektomk indtast'!AF49*'Projektomk indtast'!AE49*('Projektomk indtast'!AD49/12)),$H49='valglister og satser'!$G$13,('valglister og satser'!$C$4*'Projektomk indtast'!AE49*'Projektomk indtast'!AF49*('Projektomk indtast'!AD49/12)),$H49='valglister og satser'!$G$14,('valglister og satser'!$C$4*'Projektomk indtast'!AE49*'Projektomk indtast'!AF49*('Projektomk indtast'!AD49/12)),$H49='valglister og satser'!$G$10,(AH49*'valglister og satser'!$C$5/1000)+AI49,$H49='valglister og satser'!$G$9,(AH49*'valglister og satser'!$C$5/1000)+AI49,$H49='valglister og satser'!$G$11,('valglister og satser'!$C$3*'Projektomk indtast'!AE49*'Projektomk indtast'!AF49*('Projektomk indtast'!AD49/12))))</f>
        <v>0</v>
      </c>
      <c r="AK49" s="125"/>
      <c r="AL49" s="250"/>
      <c r="AM49" s="247"/>
      <c r="AN49" s="253"/>
      <c r="AO49" s="134">
        <f t="shared" si="19"/>
        <v>0</v>
      </c>
      <c r="AP49" s="250"/>
      <c r="AQ49" s="252"/>
      <c r="AR49" s="39" cm="1">
        <f t="array" ref="AR49">IF(ISBLANK($H49),0,_xlfn.IFS($H49='valglister og satser'!$G$12,('valglister og satser'!$C$3*'Projektomk indtast'!AN49*'Projektomk indtast'!AM49*('Projektomk indtast'!AL49/12)),$H49='valglister og satser'!$G$13,('valglister og satser'!$C$4*'Projektomk indtast'!AM49*'Projektomk indtast'!AN49*('Projektomk indtast'!AL49/12)),$H49='valglister og satser'!$G$14,('valglister og satser'!$C$4*'Projektomk indtast'!AM49*'Projektomk indtast'!AN49*('Projektomk indtast'!AL49/12)),$H49='valglister og satser'!$G$10,(AP49*'valglister og satser'!$C$5/1000)+AQ49,$H49='valglister og satser'!$G$9,(AP49*'valglister og satser'!$C$5/1000)+AQ49,$H49='valglister og satser'!$G$11,('valglister og satser'!$C$3*'Projektomk indtast'!AM49*'Projektomk indtast'!AN49*('Projektomk indtast'!AL49/12))))</f>
        <v>0</v>
      </c>
    </row>
    <row r="50" spans="3:44" ht="18" thickBot="1" x14ac:dyDescent="0.35">
      <c r="C50" s="33"/>
      <c r="E50" s="66" t="str">
        <f>D45</f>
        <v>Datamigrering</v>
      </c>
      <c r="F50" s="11">
        <f>SUM(L50:AX50)</f>
        <v>0</v>
      </c>
      <c r="G50" s="12"/>
      <c r="H50" s="12" t="s">
        <v>102</v>
      </c>
      <c r="I50" s="249" t="s">
        <v>121</v>
      </c>
      <c r="M50" s="126"/>
      <c r="N50" s="9"/>
      <c r="P50" s="131"/>
      <c r="Q50" s="131"/>
      <c r="R50" s="9"/>
      <c r="S50" s="14"/>
      <c r="T50" s="13">
        <f>SUBTOTAL(9,T46:T49)</f>
        <v>0</v>
      </c>
      <c r="U50" s="126"/>
      <c r="V50" s="9"/>
      <c r="Z50" s="9"/>
      <c r="AA50" s="14"/>
      <c r="AB50" s="70">
        <f>SUBTOTAL(9,AB46:AB49)</f>
        <v>0</v>
      </c>
      <c r="AC50" s="126"/>
      <c r="AD50" s="9"/>
      <c r="AH50" s="9"/>
      <c r="AI50" s="14"/>
      <c r="AJ50" s="70">
        <f>SUBTOTAL(9,AJ46:AJ49)</f>
        <v>0</v>
      </c>
      <c r="AK50" s="126"/>
      <c r="AL50" s="9"/>
      <c r="AP50" s="9"/>
      <c r="AQ50" s="14"/>
      <c r="AR50" s="70">
        <f>SUBTOTAL(9,AR46:AR49)</f>
        <v>0</v>
      </c>
    </row>
    <row r="51" spans="3:44" ht="17.25" x14ac:dyDescent="0.3">
      <c r="C51" s="33"/>
      <c r="D51" s="64"/>
      <c r="M51" s="127"/>
      <c r="N51" s="9"/>
      <c r="P51" s="131"/>
      <c r="Q51" s="131"/>
      <c r="R51" s="9"/>
      <c r="S51" s="14"/>
      <c r="T51" s="15"/>
      <c r="U51" s="127"/>
      <c r="Z51" s="9"/>
      <c r="AA51" s="14"/>
      <c r="AB51" s="63"/>
      <c r="AC51" s="127"/>
      <c r="AH51" s="9"/>
      <c r="AI51" s="14"/>
      <c r="AJ51" s="63"/>
      <c r="AK51" s="127"/>
      <c r="AP51" s="9"/>
      <c r="AQ51" s="14"/>
      <c r="AR51" s="63"/>
    </row>
    <row r="52" spans="3:44" ht="17.25" x14ac:dyDescent="0.3">
      <c r="C52" s="33"/>
      <c r="D52" s="61" t="s">
        <v>63</v>
      </c>
      <c r="G52" s="61"/>
      <c r="M52" s="127"/>
      <c r="N52" s="9"/>
      <c r="P52" s="131"/>
      <c r="Q52" s="131"/>
      <c r="R52" s="9"/>
      <c r="S52" s="14"/>
      <c r="T52" s="14"/>
      <c r="U52" s="127"/>
      <c r="Z52" s="9"/>
      <c r="AA52" s="14"/>
      <c r="AB52" s="63"/>
      <c r="AC52" s="127"/>
      <c r="AH52" s="9"/>
      <c r="AI52" s="14"/>
      <c r="AJ52" s="63"/>
      <c r="AK52" s="127"/>
      <c r="AP52" s="9"/>
      <c r="AQ52" s="14"/>
      <c r="AR52" s="63"/>
    </row>
    <row r="53" spans="3:44" ht="17.25" x14ac:dyDescent="0.3">
      <c r="C53" s="33"/>
      <c r="D53" s="64"/>
      <c r="E53" s="247" t="s">
        <v>64</v>
      </c>
      <c r="G53" t="str" cm="1">
        <f t="array" ref="G53">_xlfn.IFS($H53='valglister og satser'!$G$11,"Løn",$H53='valglister og satser'!$G$12,"Løn",$H53='valglister og satser'!$G$10,"Øvrige omkostninger",$H53='valglister og satser'!$G$9,"Øvrige omkostninger", $H53='valglister og satser'!$G$14,"Studentermedhjælp",$H53='valglister og satser'!$G$13,"Studentermedhjælp",$H53=0," " )</f>
        <v xml:space="preserve"> </v>
      </c>
      <c r="H53" s="247"/>
      <c r="I53" s="247"/>
      <c r="J53" s="247"/>
      <c r="K53" s="85"/>
      <c r="L53" s="65"/>
      <c r="M53" s="125"/>
      <c r="N53" s="250"/>
      <c r="O53" s="247"/>
      <c r="P53" s="251"/>
      <c r="Q53" s="134">
        <f>N53/12*O53*P53</f>
        <v>0</v>
      </c>
      <c r="R53" s="250"/>
      <c r="S53" s="252"/>
      <c r="T53" s="23" cm="1">
        <f t="array" ref="T53">IF(ISBLANK($H53),0,_xlfn.IFS($H53='valglister og satser'!$G$12,('valglister og satser'!$C$3*'Projektomk indtast'!P53*'Projektomk indtast'!O53*('Projektomk indtast'!N53/12)),$H53='valglister og satser'!$G$13,('valglister og satser'!$C$4*'Projektomk indtast'!O53*'Projektomk indtast'!P53*('Projektomk indtast'!N53/12)),$H53='valglister og satser'!$G$14,('valglister og satser'!$C$4*'Projektomk indtast'!O53*'Projektomk indtast'!P53*('Projektomk indtast'!N53/12)),$H53='valglister og satser'!$G$10,(R53*'valglister og satser'!$C$5/1000)+S53,$H53='valglister og satser'!$G$9,(R53*'valglister og satser'!$C$5/1000)+S53,$H53='valglister og satser'!$G$11,('valglister og satser'!$C$3*'Projektomk indtast'!O53*'Projektomk indtast'!P53*('Projektomk indtast'!N53/12))))</f>
        <v>0</v>
      </c>
      <c r="U53" s="125"/>
      <c r="V53" s="250"/>
      <c r="W53" s="247"/>
      <c r="X53" s="253"/>
      <c r="Y53" s="134">
        <f>V53/12*W53*X53</f>
        <v>0</v>
      </c>
      <c r="Z53" s="250"/>
      <c r="AA53" s="252"/>
      <c r="AB53" s="23" cm="1">
        <f t="array" ref="AB53">IF(ISBLANK($H53),0,_xlfn.IFS($H53='valglister og satser'!$G$12,('valglister og satser'!$C$3*'Projektomk indtast'!X53*'Projektomk indtast'!W53*('Projektomk indtast'!V53/12)),$H53='valglister og satser'!$G$13,('valglister og satser'!$C$4*'Projektomk indtast'!W53*'Projektomk indtast'!X53*('Projektomk indtast'!V53/12)),$H53='valglister og satser'!$G$14,('valglister og satser'!$C$4*'Projektomk indtast'!W53*'Projektomk indtast'!X53*('Projektomk indtast'!V53/12)),$H53='valglister og satser'!$G$10,(Z53*'valglister og satser'!$C$5/1000)+AA53,$H53='valglister og satser'!$G$9,(Z53*'valglister og satser'!$C$5/1000)+AA53,$H53='valglister og satser'!$G$11,('valglister og satser'!$C$3*'Projektomk indtast'!W53*'Projektomk indtast'!X53*('Projektomk indtast'!V53/12))))</f>
        <v>0</v>
      </c>
      <c r="AC53" s="125"/>
      <c r="AD53" s="250"/>
      <c r="AE53" s="247"/>
      <c r="AF53" s="253"/>
      <c r="AG53" s="134">
        <f>AD53/12*AE53*AF53</f>
        <v>0</v>
      </c>
      <c r="AH53" s="250"/>
      <c r="AI53" s="252"/>
      <c r="AJ53" s="23" cm="1">
        <f t="array" ref="AJ53">IF(ISBLANK($H53),0,_xlfn.IFS($H53='valglister og satser'!$G$12,('valglister og satser'!$C$3*'Projektomk indtast'!AF53*'Projektomk indtast'!AE53*('Projektomk indtast'!AD53/12)),$H53='valglister og satser'!$G$13,('valglister og satser'!$C$4*'Projektomk indtast'!AE53*'Projektomk indtast'!AF53*('Projektomk indtast'!AD53/12)),$H53='valglister og satser'!$G$14,('valglister og satser'!$C$4*'Projektomk indtast'!AE53*'Projektomk indtast'!AF53*('Projektomk indtast'!AD53/12)),$H53='valglister og satser'!$G$10,(AH53*'valglister og satser'!$C$5/1000)+AI53,$H53='valglister og satser'!$G$9,(AH53*'valglister og satser'!$C$5/1000)+AI53,$H53='valglister og satser'!$G$11,('valglister og satser'!$C$3*'Projektomk indtast'!AE53*'Projektomk indtast'!AF53*('Projektomk indtast'!AD53/12))))</f>
        <v>0</v>
      </c>
      <c r="AK53" s="125"/>
      <c r="AL53" s="250"/>
      <c r="AM53" s="247"/>
      <c r="AN53" s="253"/>
      <c r="AO53" s="134">
        <f>AL53/12*AM53*AN53</f>
        <v>0</v>
      </c>
      <c r="AP53" s="250"/>
      <c r="AQ53" s="252"/>
      <c r="AR53" s="39" cm="1">
        <f t="array" ref="AR53">IF(ISBLANK($H53),0,_xlfn.IFS($H53='valglister og satser'!$G$12,('valglister og satser'!$C$3*'Projektomk indtast'!AN53*'Projektomk indtast'!AM53*('Projektomk indtast'!AL53/12)),$H53='valglister og satser'!$G$13,('valglister og satser'!$C$4*'Projektomk indtast'!AM53*'Projektomk indtast'!AN53*('Projektomk indtast'!AL53/12)),$H53='valglister og satser'!$G$14,('valglister og satser'!$C$4*'Projektomk indtast'!AM53*'Projektomk indtast'!AN53*('Projektomk indtast'!AL53/12)),$H53='valglister og satser'!$G$10,(AP53*'valglister og satser'!$C$5/1000)+AQ53,$H53='valglister og satser'!$G$9,(AP53*'valglister og satser'!$C$5/1000)+AQ53,$H53='valglister og satser'!$G$11,('valglister og satser'!$C$3*'Projektomk indtast'!AM53*'Projektomk indtast'!AN53*('Projektomk indtast'!AL53/12))))</f>
        <v>0</v>
      </c>
    </row>
    <row r="54" spans="3:44" ht="17.25" x14ac:dyDescent="0.3">
      <c r="C54" s="33"/>
      <c r="D54" s="64"/>
      <c r="E54" s="247"/>
      <c r="G54" t="str" cm="1">
        <f t="array" ref="G54">_xlfn.IFS($H54='valglister og satser'!$G$11,"Løn",$H54='valglister og satser'!$G$12,"Løn",$H54='valglister og satser'!$G$10,"Øvrige omkostninger",$H54='valglister og satser'!$G$9,"Øvrige omkostninger", $H54='valglister og satser'!$G$14,"Studentermedhjælp",$H54='valglister og satser'!$G$13,"Studentermedhjælp",$H54=0," " )</f>
        <v xml:space="preserve"> </v>
      </c>
      <c r="H54" s="247"/>
      <c r="I54" s="247"/>
      <c r="J54" s="247"/>
      <c r="K54" s="85"/>
      <c r="L54" s="65"/>
      <c r="M54" s="125"/>
      <c r="N54" s="250"/>
      <c r="O54" s="247"/>
      <c r="P54" s="251"/>
      <c r="Q54" s="134">
        <f t="shared" ref="Q54:Q56" si="20">N54/12*O54*P54</f>
        <v>0</v>
      </c>
      <c r="R54" s="250"/>
      <c r="S54" s="252"/>
      <c r="T54" s="23" cm="1">
        <f t="array" ref="T54">IF(ISBLANK($H54),0,_xlfn.IFS($H54='valglister og satser'!$G$12,('valglister og satser'!$C$3*'Projektomk indtast'!P54*'Projektomk indtast'!O54*('Projektomk indtast'!N54/12)),$H54='valglister og satser'!$G$13,('valglister og satser'!$C$4*'Projektomk indtast'!O54*'Projektomk indtast'!P54*('Projektomk indtast'!N54/12)),$H54='valglister og satser'!$G$14,('valglister og satser'!$C$4*'Projektomk indtast'!O54*'Projektomk indtast'!P54*('Projektomk indtast'!N54/12)),$H54='valglister og satser'!$G$10,(R54*'valglister og satser'!$C$5/1000)+S54,$H54='valglister og satser'!$G$9,(R54*'valglister og satser'!$C$5/1000)+S54,$H54='valglister og satser'!$G$11,('valglister og satser'!$C$3*'Projektomk indtast'!O54*'Projektomk indtast'!P54*('Projektomk indtast'!N54/12))))</f>
        <v>0</v>
      </c>
      <c r="U54" s="125"/>
      <c r="V54" s="250"/>
      <c r="W54" s="247"/>
      <c r="X54" s="253"/>
      <c r="Y54" s="134">
        <f t="shared" ref="Y54:Y56" si="21">V54/12*W54*X54</f>
        <v>0</v>
      </c>
      <c r="Z54" s="250"/>
      <c r="AA54" s="252"/>
      <c r="AB54" s="23" cm="1">
        <f t="array" ref="AB54">IF(ISBLANK($H54),0,_xlfn.IFS($H54='valglister og satser'!$G$12,('valglister og satser'!$C$3*'Projektomk indtast'!X54*'Projektomk indtast'!W54*('Projektomk indtast'!V54/12)),$H54='valglister og satser'!$G$13,('valglister og satser'!$C$4*'Projektomk indtast'!W54*'Projektomk indtast'!X54*('Projektomk indtast'!V54/12)),$H54='valglister og satser'!$G$14,('valglister og satser'!$C$4*'Projektomk indtast'!W54*'Projektomk indtast'!X54*('Projektomk indtast'!V54/12)),$H54='valglister og satser'!$G$10,(Z54*'valglister og satser'!$C$5/1000)+AA54,$H54='valglister og satser'!$G$9,(Z54*'valglister og satser'!$C$5/1000)+AA54,$H54='valglister og satser'!$G$11,('valglister og satser'!$C$3*'Projektomk indtast'!W54*'Projektomk indtast'!X54*('Projektomk indtast'!V54/12))))</f>
        <v>0</v>
      </c>
      <c r="AC54" s="125"/>
      <c r="AD54" s="250"/>
      <c r="AE54" s="247"/>
      <c r="AF54" s="253"/>
      <c r="AG54" s="134">
        <f t="shared" ref="AG54:AG56" si="22">AD54/12*AE54*AF54</f>
        <v>0</v>
      </c>
      <c r="AH54" s="250"/>
      <c r="AI54" s="252"/>
      <c r="AJ54" s="23" cm="1">
        <f t="array" ref="AJ54">IF(ISBLANK($H54),0,_xlfn.IFS($H54='valglister og satser'!$G$12,('valglister og satser'!$C$3*'Projektomk indtast'!AF54*'Projektomk indtast'!AE54*('Projektomk indtast'!AD54/12)),$H54='valglister og satser'!$G$13,('valglister og satser'!$C$4*'Projektomk indtast'!AE54*'Projektomk indtast'!AF54*('Projektomk indtast'!AD54/12)),$H54='valglister og satser'!$G$14,('valglister og satser'!$C$4*'Projektomk indtast'!AE54*'Projektomk indtast'!AF54*('Projektomk indtast'!AD54/12)),$H54='valglister og satser'!$G$10,(AH54*'valglister og satser'!$C$5/1000)+AI54,$H54='valglister og satser'!$G$9,(AH54*'valglister og satser'!$C$5/1000)+AI54,$H54='valglister og satser'!$G$11,('valglister og satser'!$C$3*'Projektomk indtast'!AE54*'Projektomk indtast'!AF54*('Projektomk indtast'!AD54/12))))</f>
        <v>0</v>
      </c>
      <c r="AK54" s="125"/>
      <c r="AL54" s="250"/>
      <c r="AM54" s="247"/>
      <c r="AN54" s="253"/>
      <c r="AO54" s="134">
        <f t="shared" ref="AO54:AO56" si="23">AL54/12*AM54*AN54</f>
        <v>0</v>
      </c>
      <c r="AP54" s="250"/>
      <c r="AQ54" s="252"/>
      <c r="AR54" s="39" cm="1">
        <f t="array" ref="AR54">IF(ISBLANK($H54),0,_xlfn.IFS($H54='valglister og satser'!$G$12,('valglister og satser'!$C$3*'Projektomk indtast'!AN54*'Projektomk indtast'!AM54*('Projektomk indtast'!AL54/12)),$H54='valglister og satser'!$G$13,('valglister og satser'!$C$4*'Projektomk indtast'!AM54*'Projektomk indtast'!AN54*('Projektomk indtast'!AL54/12)),$H54='valglister og satser'!$G$14,('valglister og satser'!$C$4*'Projektomk indtast'!AM54*'Projektomk indtast'!AN54*('Projektomk indtast'!AL54/12)),$H54='valglister og satser'!$G$10,(AP54*'valglister og satser'!$C$5/1000)+AQ54,$H54='valglister og satser'!$G$9,(AP54*'valglister og satser'!$C$5/1000)+AQ54,$H54='valglister og satser'!$G$11,('valglister og satser'!$C$3*'Projektomk indtast'!AM54*'Projektomk indtast'!AN54*('Projektomk indtast'!AL54/12))))</f>
        <v>0</v>
      </c>
    </row>
    <row r="55" spans="3:44" ht="17.25" x14ac:dyDescent="0.3">
      <c r="C55" s="33"/>
      <c r="D55" s="64"/>
      <c r="E55" s="247"/>
      <c r="G55" t="str" cm="1">
        <f t="array" ref="G55">_xlfn.IFS($H55='valglister og satser'!$G$11,"Løn",$H55='valglister og satser'!$G$12,"Løn",$H55='valglister og satser'!$G$10,"Øvrige omkostninger",$H55='valglister og satser'!$G$9,"Øvrige omkostninger", $H55='valglister og satser'!$G$14,"Studentermedhjælp",$H55='valglister og satser'!$G$13,"Studentermedhjælp",$H55=0," " )</f>
        <v xml:space="preserve"> </v>
      </c>
      <c r="H55" s="247"/>
      <c r="I55" s="247"/>
      <c r="J55" s="247"/>
      <c r="K55" s="85"/>
      <c r="L55" s="65"/>
      <c r="M55" s="125"/>
      <c r="N55" s="250"/>
      <c r="O55" s="247"/>
      <c r="P55" s="251"/>
      <c r="Q55" s="134">
        <f t="shared" si="20"/>
        <v>0</v>
      </c>
      <c r="R55" s="250"/>
      <c r="S55" s="252"/>
      <c r="T55" s="23" cm="1">
        <f t="array" ref="T55">IF(ISBLANK($H55),0,_xlfn.IFS($H55='valglister og satser'!$G$12,('valglister og satser'!$C$3*'Projektomk indtast'!P55*'Projektomk indtast'!O55*('Projektomk indtast'!N55/12)),$H55='valglister og satser'!$G$13,('valglister og satser'!$C$4*'Projektomk indtast'!O55*'Projektomk indtast'!P55*('Projektomk indtast'!N55/12)),$H55='valglister og satser'!$G$14,('valglister og satser'!$C$4*'Projektomk indtast'!O55*'Projektomk indtast'!P55*('Projektomk indtast'!N55/12)),$H55='valglister og satser'!$G$10,(R55*'valglister og satser'!$C$5/1000)+S55,$H55='valglister og satser'!$G$9,(R55*'valglister og satser'!$C$5/1000)+S55,$H55='valglister og satser'!$G$11,('valglister og satser'!$C$3*'Projektomk indtast'!O55*'Projektomk indtast'!P55*('Projektomk indtast'!N55/12))))</f>
        <v>0</v>
      </c>
      <c r="U55" s="125"/>
      <c r="V55" s="250"/>
      <c r="W55" s="247"/>
      <c r="X55" s="253"/>
      <c r="Y55" s="134">
        <f t="shared" si="21"/>
        <v>0</v>
      </c>
      <c r="Z55" s="250"/>
      <c r="AA55" s="252"/>
      <c r="AB55" s="23" cm="1">
        <f t="array" ref="AB55">IF(ISBLANK($H55),0,_xlfn.IFS($H55='valglister og satser'!$G$12,('valglister og satser'!$C$3*'Projektomk indtast'!X55*'Projektomk indtast'!W55*('Projektomk indtast'!V55/12)),$H55='valglister og satser'!$G$13,('valglister og satser'!$C$4*'Projektomk indtast'!W55*'Projektomk indtast'!X55*('Projektomk indtast'!V55/12)),$H55='valglister og satser'!$G$14,('valglister og satser'!$C$4*'Projektomk indtast'!W55*'Projektomk indtast'!X55*('Projektomk indtast'!V55/12)),$H55='valglister og satser'!$G$10,(Z55*'valglister og satser'!$C$5/1000)+AA55,$H55='valglister og satser'!$G$9,(Z55*'valglister og satser'!$C$5/1000)+AA55,$H55='valglister og satser'!$G$11,('valglister og satser'!$C$3*'Projektomk indtast'!W55*'Projektomk indtast'!X55*('Projektomk indtast'!V55/12))))</f>
        <v>0</v>
      </c>
      <c r="AC55" s="125"/>
      <c r="AD55" s="250"/>
      <c r="AE55" s="247"/>
      <c r="AF55" s="253"/>
      <c r="AG55" s="134">
        <f t="shared" si="22"/>
        <v>0</v>
      </c>
      <c r="AH55" s="250"/>
      <c r="AI55" s="252"/>
      <c r="AJ55" s="23" cm="1">
        <f t="array" ref="AJ55">IF(ISBLANK($H55),0,_xlfn.IFS($H55='valglister og satser'!$G$12,('valglister og satser'!$C$3*'Projektomk indtast'!AF55*'Projektomk indtast'!AE55*('Projektomk indtast'!AD55/12)),$H55='valglister og satser'!$G$13,('valglister og satser'!$C$4*'Projektomk indtast'!AE55*'Projektomk indtast'!AF55*('Projektomk indtast'!AD55/12)),$H55='valglister og satser'!$G$14,('valglister og satser'!$C$4*'Projektomk indtast'!AE55*'Projektomk indtast'!AF55*('Projektomk indtast'!AD55/12)),$H55='valglister og satser'!$G$10,(AH55*'valglister og satser'!$C$5/1000)+AI55,$H55='valglister og satser'!$G$9,(AH55*'valglister og satser'!$C$5/1000)+AI55,$H55='valglister og satser'!$G$11,('valglister og satser'!$C$3*'Projektomk indtast'!AE55*'Projektomk indtast'!AF55*('Projektomk indtast'!AD55/12))))</f>
        <v>0</v>
      </c>
      <c r="AK55" s="125"/>
      <c r="AL55" s="250"/>
      <c r="AM55" s="247"/>
      <c r="AN55" s="253"/>
      <c r="AO55" s="134">
        <f t="shared" si="23"/>
        <v>0</v>
      </c>
      <c r="AP55" s="250"/>
      <c r="AQ55" s="252"/>
      <c r="AR55" s="39" cm="1">
        <f t="array" ref="AR55">IF(ISBLANK($H55),0,_xlfn.IFS($H55='valglister og satser'!$G$12,('valglister og satser'!$C$3*'Projektomk indtast'!AN55*'Projektomk indtast'!AM55*('Projektomk indtast'!AL55/12)),$H55='valglister og satser'!$G$13,('valglister og satser'!$C$4*'Projektomk indtast'!AM55*'Projektomk indtast'!AN55*('Projektomk indtast'!AL55/12)),$H55='valglister og satser'!$G$14,('valglister og satser'!$C$4*'Projektomk indtast'!AM55*'Projektomk indtast'!AN55*('Projektomk indtast'!AL55/12)),$H55='valglister og satser'!$G$10,(AP55*'valglister og satser'!$C$5/1000)+AQ55,$H55='valglister og satser'!$G$9,(AP55*'valglister og satser'!$C$5/1000)+AQ55,$H55='valglister og satser'!$G$11,('valglister og satser'!$C$3*'Projektomk indtast'!AM55*'Projektomk indtast'!AN55*('Projektomk indtast'!AL55/12))))</f>
        <v>0</v>
      </c>
    </row>
    <row r="56" spans="3:44" ht="17.25" x14ac:dyDescent="0.3">
      <c r="C56" s="33"/>
      <c r="D56" s="64"/>
      <c r="E56" s="247"/>
      <c r="G56" t="str" cm="1">
        <f t="array" ref="G56">_xlfn.IFS($H56='valglister og satser'!$G$11,"Løn",$H56='valglister og satser'!$G$12,"Løn",$H56='valglister og satser'!$G$10,"Øvrige omkostninger",$H56='valglister og satser'!$G$9,"Øvrige omkostninger", $H56='valglister og satser'!$G$14,"Studentermedhjælp",$H56='valglister og satser'!$G$13,"Studentermedhjælp",$H56=0," " )</f>
        <v xml:space="preserve"> </v>
      </c>
      <c r="H56" s="247"/>
      <c r="I56" s="247"/>
      <c r="J56" s="247"/>
      <c r="K56" s="85"/>
      <c r="L56" s="65"/>
      <c r="M56" s="125"/>
      <c r="N56" s="250"/>
      <c r="O56" s="247"/>
      <c r="P56" s="251"/>
      <c r="Q56" s="134">
        <f t="shared" si="20"/>
        <v>0</v>
      </c>
      <c r="R56" s="250"/>
      <c r="S56" s="252"/>
      <c r="T56" s="23" cm="1">
        <f t="array" ref="T56">IF(ISBLANK($H56),0,_xlfn.IFS($H56='valglister og satser'!$G$12,('valglister og satser'!$C$3*'Projektomk indtast'!P56*'Projektomk indtast'!O56*('Projektomk indtast'!N56/12)),$H56='valglister og satser'!$G$13,('valglister og satser'!$C$4*'Projektomk indtast'!O56*'Projektomk indtast'!P56*('Projektomk indtast'!N56/12)),$H56='valglister og satser'!$G$14,('valglister og satser'!$C$4*'Projektomk indtast'!O56*'Projektomk indtast'!P56*('Projektomk indtast'!N56/12)),$H56='valglister og satser'!$G$10,(R56*'valglister og satser'!$C$5/1000)+S56,$H56='valglister og satser'!$G$9,(R56*'valglister og satser'!$C$5/1000)+S56,$H56='valglister og satser'!$G$11,('valglister og satser'!$C$3*'Projektomk indtast'!O56*'Projektomk indtast'!P56*('Projektomk indtast'!N56/12))))</f>
        <v>0</v>
      </c>
      <c r="U56" s="125"/>
      <c r="V56" s="250"/>
      <c r="W56" s="247"/>
      <c r="X56" s="253"/>
      <c r="Y56" s="134">
        <f t="shared" si="21"/>
        <v>0</v>
      </c>
      <c r="Z56" s="250"/>
      <c r="AA56" s="252"/>
      <c r="AB56" s="23" cm="1">
        <f t="array" ref="AB56">IF(ISBLANK($H56),0,_xlfn.IFS($H56='valglister og satser'!$G$12,('valglister og satser'!$C$3*'Projektomk indtast'!X56*'Projektomk indtast'!W56*('Projektomk indtast'!V56/12)),$H56='valglister og satser'!$G$13,('valglister og satser'!$C$4*'Projektomk indtast'!W56*'Projektomk indtast'!X56*('Projektomk indtast'!V56/12)),$H56='valglister og satser'!$G$14,('valglister og satser'!$C$4*'Projektomk indtast'!W56*'Projektomk indtast'!X56*('Projektomk indtast'!V56/12)),$H56='valglister og satser'!$G$10,(Z56*'valglister og satser'!$C$5/1000)+AA56,$H56='valglister og satser'!$G$9,(Z56*'valglister og satser'!$C$5/1000)+AA56,$H56='valglister og satser'!$G$11,('valglister og satser'!$C$3*'Projektomk indtast'!W56*'Projektomk indtast'!X56*('Projektomk indtast'!V56/12))))</f>
        <v>0</v>
      </c>
      <c r="AC56" s="125"/>
      <c r="AD56" s="250"/>
      <c r="AE56" s="247"/>
      <c r="AF56" s="253"/>
      <c r="AG56" s="134">
        <f t="shared" si="22"/>
        <v>0</v>
      </c>
      <c r="AH56" s="250"/>
      <c r="AI56" s="252"/>
      <c r="AJ56" s="23" cm="1">
        <f t="array" ref="AJ56">IF(ISBLANK($H56),0,_xlfn.IFS($H56='valglister og satser'!$G$12,('valglister og satser'!$C$3*'Projektomk indtast'!AF56*'Projektomk indtast'!AE56*('Projektomk indtast'!AD56/12)),$H56='valglister og satser'!$G$13,('valglister og satser'!$C$4*'Projektomk indtast'!AE56*'Projektomk indtast'!AF56*('Projektomk indtast'!AD56/12)),$H56='valglister og satser'!$G$14,('valglister og satser'!$C$4*'Projektomk indtast'!AE56*'Projektomk indtast'!AF56*('Projektomk indtast'!AD56/12)),$H56='valglister og satser'!$G$10,(AH56*'valglister og satser'!$C$5/1000)+AI56,$H56='valglister og satser'!$G$9,(AH56*'valglister og satser'!$C$5/1000)+AI56,$H56='valglister og satser'!$G$11,('valglister og satser'!$C$3*'Projektomk indtast'!AE56*'Projektomk indtast'!AF56*('Projektomk indtast'!AD56/12))))</f>
        <v>0</v>
      </c>
      <c r="AK56" s="125"/>
      <c r="AL56" s="250"/>
      <c r="AM56" s="247"/>
      <c r="AN56" s="253"/>
      <c r="AO56" s="134">
        <f t="shared" si="23"/>
        <v>0</v>
      </c>
      <c r="AP56" s="250"/>
      <c r="AQ56" s="252"/>
      <c r="AR56" s="39" cm="1">
        <f t="array" ref="AR56">IF(ISBLANK($H56),0,_xlfn.IFS($H56='valglister og satser'!$G$12,('valglister og satser'!$C$3*'Projektomk indtast'!AN56*'Projektomk indtast'!AM56*('Projektomk indtast'!AL56/12)),$H56='valglister og satser'!$G$13,('valglister og satser'!$C$4*'Projektomk indtast'!AM56*'Projektomk indtast'!AN56*('Projektomk indtast'!AL56/12)),$H56='valglister og satser'!$G$14,('valglister og satser'!$C$4*'Projektomk indtast'!AM56*'Projektomk indtast'!AN56*('Projektomk indtast'!AL56/12)),$H56='valglister og satser'!$G$10,(AP56*'valglister og satser'!$C$5/1000)+AQ56,$H56='valglister og satser'!$G$9,(AP56*'valglister og satser'!$C$5/1000)+AQ56,$H56='valglister og satser'!$G$11,('valglister og satser'!$C$3*'Projektomk indtast'!AM56*'Projektomk indtast'!AN56*('Projektomk indtast'!AL56/12))))</f>
        <v>0</v>
      </c>
    </row>
    <row r="57" spans="3:44" ht="18" thickBot="1" x14ac:dyDescent="0.35">
      <c r="C57" s="33"/>
      <c r="E57" s="66" t="str">
        <f>D52</f>
        <v>Ændringer og tilpasninger</v>
      </c>
      <c r="F57" s="11">
        <f>SUM(L57:AX57)</f>
        <v>0</v>
      </c>
      <c r="G57" s="12"/>
      <c r="H57" s="12" t="s">
        <v>102</v>
      </c>
      <c r="I57" s="249" t="s">
        <v>125</v>
      </c>
      <c r="M57" s="126"/>
      <c r="N57" s="9"/>
      <c r="P57" s="131"/>
      <c r="Q57" s="131"/>
      <c r="R57" s="9"/>
      <c r="S57" s="14"/>
      <c r="T57" s="13">
        <f>SUBTOTAL(9,T53:T56)</f>
        <v>0</v>
      </c>
      <c r="U57" s="126"/>
      <c r="V57" s="9"/>
      <c r="Z57" s="9"/>
      <c r="AA57" s="14"/>
      <c r="AB57" s="70">
        <f>SUBTOTAL(9,AB53:AB56)</f>
        <v>0</v>
      </c>
      <c r="AC57" s="126"/>
      <c r="AD57" s="9"/>
      <c r="AH57" s="9"/>
      <c r="AI57" s="14"/>
      <c r="AJ57" s="70">
        <f>SUBTOTAL(9,AJ53:AJ56)</f>
        <v>0</v>
      </c>
      <c r="AK57" s="126"/>
      <c r="AL57" s="9"/>
      <c r="AP57" s="9"/>
      <c r="AQ57" s="14"/>
      <c r="AR57" s="70">
        <f>SUBTOTAL(9,AR53:AR56)</f>
        <v>0</v>
      </c>
    </row>
    <row r="58" spans="3:44" ht="17.25" x14ac:dyDescent="0.3">
      <c r="C58" s="33"/>
      <c r="E58" s="66"/>
      <c r="F58" s="12"/>
      <c r="G58" s="12"/>
      <c r="H58" s="12"/>
      <c r="M58" s="126"/>
      <c r="N58" s="9"/>
      <c r="P58" s="131"/>
      <c r="Q58" s="131"/>
      <c r="R58" s="9"/>
      <c r="S58" s="14"/>
      <c r="T58" s="52"/>
      <c r="U58" s="126"/>
      <c r="Z58" s="9"/>
      <c r="AA58" s="14"/>
      <c r="AB58" s="53"/>
      <c r="AC58" s="126"/>
      <c r="AH58" s="9"/>
      <c r="AI58" s="14"/>
      <c r="AJ58" s="53"/>
      <c r="AK58" s="126"/>
      <c r="AP58" s="9"/>
      <c r="AQ58" s="14"/>
      <c r="AR58" s="53"/>
    </row>
    <row r="59" spans="3:44" ht="17.25" x14ac:dyDescent="0.3">
      <c r="C59" s="33"/>
      <c r="D59" s="254" t="s">
        <v>65</v>
      </c>
      <c r="E59" s="247"/>
      <c r="F59" s="248" t="s">
        <v>66</v>
      </c>
      <c r="G59" s="61"/>
      <c r="M59" s="127"/>
      <c r="N59" s="9"/>
      <c r="P59" s="131"/>
      <c r="Q59" s="131"/>
      <c r="R59" s="9"/>
      <c r="S59" s="14"/>
      <c r="T59" s="14"/>
      <c r="U59" s="127"/>
      <c r="Z59" s="9"/>
      <c r="AA59" s="14"/>
      <c r="AB59" s="63"/>
      <c r="AC59" s="127"/>
      <c r="AH59" s="9"/>
      <c r="AI59" s="14"/>
      <c r="AJ59" s="63"/>
      <c r="AK59" s="127"/>
      <c r="AP59" s="9"/>
      <c r="AQ59" s="14"/>
      <c r="AR59" s="63"/>
    </row>
    <row r="60" spans="3:44" ht="17.25" x14ac:dyDescent="0.3">
      <c r="C60" s="33"/>
      <c r="D60" s="64"/>
      <c r="E60" s="247" t="s">
        <v>67</v>
      </c>
      <c r="G60" t="str" cm="1">
        <f t="array" ref="G60">_xlfn.IFS($H60='valglister og satser'!$G$11,"Løn",$H60='valglister og satser'!$G$12,"Løn",$H60='valglister og satser'!$G$10,"Øvrige omkostninger",$H60='valglister og satser'!$G$9,"Øvrige omkostninger", $H60='valglister og satser'!$G$14,"Studentermedhjælp",$H60='valglister og satser'!$G$13,"Studentermedhjælp",$H60=0," " )</f>
        <v xml:space="preserve"> </v>
      </c>
      <c r="H60" s="247"/>
      <c r="I60" s="247"/>
      <c r="J60" s="247"/>
      <c r="K60" s="85"/>
      <c r="L60" s="65"/>
      <c r="M60" s="125"/>
      <c r="N60" s="250"/>
      <c r="O60" s="247"/>
      <c r="P60" s="251"/>
      <c r="Q60" s="134">
        <f>N60/12*O60*P60</f>
        <v>0</v>
      </c>
      <c r="R60" s="250"/>
      <c r="S60" s="252"/>
      <c r="T60" s="23" cm="1">
        <f t="array" ref="T60">IF(ISBLANK($H60),0,_xlfn.IFS($H60='valglister og satser'!$G$12,('valglister og satser'!$C$3*'Projektomk indtast'!P60*'Projektomk indtast'!O60*('Projektomk indtast'!N60/12)),$H60='valglister og satser'!$G$13,('valglister og satser'!$C$4*'Projektomk indtast'!O60*'Projektomk indtast'!P60*('Projektomk indtast'!N60/12)),$H60='valglister og satser'!$G$14,('valglister og satser'!$C$4*'Projektomk indtast'!O60*'Projektomk indtast'!P60*('Projektomk indtast'!N60/12)),$H60='valglister og satser'!$G$10,(R60*'valglister og satser'!$C$5/1000)+S60,$H60='valglister og satser'!$G$9,(R60*'valglister og satser'!$C$5/1000)+S60,$H60='valglister og satser'!$G$11,('valglister og satser'!$C$3*'Projektomk indtast'!O60*'Projektomk indtast'!P60*('Projektomk indtast'!N60/12))))</f>
        <v>0</v>
      </c>
      <c r="U60" s="125"/>
      <c r="V60" s="250"/>
      <c r="W60" s="247"/>
      <c r="X60" s="253"/>
      <c r="Y60" s="134">
        <f>V60/12*W60*X60</f>
        <v>0</v>
      </c>
      <c r="Z60" s="250"/>
      <c r="AA60" s="252"/>
      <c r="AB60" s="23" cm="1">
        <f t="array" ref="AB60">IF(ISBLANK($H60),0,_xlfn.IFS($H60='valglister og satser'!$G$12,('valglister og satser'!$C$3*'Projektomk indtast'!X60*'Projektomk indtast'!W60*('Projektomk indtast'!V60/12)),$H60='valglister og satser'!$G$13,('valglister og satser'!$C$4*'Projektomk indtast'!W60*'Projektomk indtast'!X60*('Projektomk indtast'!V60/12)),$H60='valglister og satser'!$G$14,('valglister og satser'!$C$4*'Projektomk indtast'!W60*'Projektomk indtast'!X60*('Projektomk indtast'!V60/12)),$H60='valglister og satser'!$G$10,(Z60*'valglister og satser'!$C$5/1000)+AA60,$H60='valglister og satser'!$G$9,(Z60*'valglister og satser'!$C$5/1000)+AA60,$H60='valglister og satser'!$G$11,('valglister og satser'!$C$3*'Projektomk indtast'!W60*'Projektomk indtast'!X60*('Projektomk indtast'!V60/12))))</f>
        <v>0</v>
      </c>
      <c r="AC60" s="125"/>
      <c r="AD60" s="250"/>
      <c r="AE60" s="247"/>
      <c r="AF60" s="253"/>
      <c r="AG60" s="134">
        <f>AD60/12*AE60*AF60</f>
        <v>0</v>
      </c>
      <c r="AH60" s="250"/>
      <c r="AI60" s="252"/>
      <c r="AJ60" s="23" cm="1">
        <f t="array" ref="AJ60">IF(ISBLANK($H60),0,_xlfn.IFS($H60='valglister og satser'!$G$12,('valglister og satser'!$C$3*'Projektomk indtast'!AF60*'Projektomk indtast'!AE60*('Projektomk indtast'!AD60/12)),$H60='valglister og satser'!$G$13,('valglister og satser'!$C$4*'Projektomk indtast'!AE60*'Projektomk indtast'!AF60*('Projektomk indtast'!AD60/12)),$H60='valglister og satser'!$G$14,('valglister og satser'!$C$4*'Projektomk indtast'!AE60*'Projektomk indtast'!AF60*('Projektomk indtast'!AD60/12)),$H60='valglister og satser'!$G$10,(AH60*'valglister og satser'!$C$5/1000)+AI60,$H60='valglister og satser'!$G$9,(AH60*'valglister og satser'!$C$5/1000)+AI60,$H60='valglister og satser'!$G$11,('valglister og satser'!$C$3*'Projektomk indtast'!AE60*'Projektomk indtast'!AF60*('Projektomk indtast'!AD60/12))))</f>
        <v>0</v>
      </c>
      <c r="AK60" s="125"/>
      <c r="AL60" s="250"/>
      <c r="AM60" s="247"/>
      <c r="AN60" s="253"/>
      <c r="AO60" s="134">
        <f>AL60/12*AM60*AN60</f>
        <v>0</v>
      </c>
      <c r="AP60" s="250"/>
      <c r="AQ60" s="252"/>
      <c r="AR60" s="39" cm="1">
        <f t="array" ref="AR60">IF(ISBLANK($H60),0,_xlfn.IFS($H60='valglister og satser'!$G$12,('valglister og satser'!$C$3*'Projektomk indtast'!AN60*'Projektomk indtast'!AM60*('Projektomk indtast'!AL60/12)),$H60='valglister og satser'!$G$13,('valglister og satser'!$C$4*'Projektomk indtast'!AM60*'Projektomk indtast'!AN60*('Projektomk indtast'!AL60/12)),$H60='valglister og satser'!$G$14,('valglister og satser'!$C$4*'Projektomk indtast'!AM60*'Projektomk indtast'!AN60*('Projektomk indtast'!AL60/12)),$H60='valglister og satser'!$G$10,(AP60*'valglister og satser'!$C$5/1000)+AQ60,$H60='valglister og satser'!$G$9,(AP60*'valglister og satser'!$C$5/1000)+AQ60,$H60='valglister og satser'!$G$11,('valglister og satser'!$C$3*'Projektomk indtast'!AM60*'Projektomk indtast'!AN60*('Projektomk indtast'!AL60/12))))</f>
        <v>0</v>
      </c>
    </row>
    <row r="61" spans="3:44" ht="17.25" x14ac:dyDescent="0.3">
      <c r="C61" s="33"/>
      <c r="D61" s="64"/>
      <c r="E61" s="247"/>
      <c r="G61" t="str" cm="1">
        <f t="array" ref="G61">_xlfn.IFS($H61='valglister og satser'!$G$11,"Løn",$H61='valglister og satser'!$G$12,"Løn",$H61='valglister og satser'!$G$10,"Øvrige omkostninger",$H61='valglister og satser'!$G$9,"Øvrige omkostninger", $H61='valglister og satser'!$G$14,"Studentermedhjælp",$H61='valglister og satser'!$G$13,"Studentermedhjælp",$H61=0," " )</f>
        <v xml:space="preserve"> </v>
      </c>
      <c r="H61" s="247"/>
      <c r="I61" s="247"/>
      <c r="J61" s="247"/>
      <c r="K61" s="85"/>
      <c r="L61" s="65"/>
      <c r="M61" s="125"/>
      <c r="N61" s="250"/>
      <c r="O61" s="247"/>
      <c r="P61" s="251"/>
      <c r="Q61" s="134">
        <f t="shared" ref="Q61:Q63" si="24">N61/12*O61*P61</f>
        <v>0</v>
      </c>
      <c r="R61" s="250"/>
      <c r="S61" s="252"/>
      <c r="T61" s="23" cm="1">
        <f t="array" ref="T61">IF(ISBLANK($H61),0,_xlfn.IFS($H61='valglister og satser'!$G$12,('valglister og satser'!$C$3*'Projektomk indtast'!P61*'Projektomk indtast'!O61*('Projektomk indtast'!N61/12)),$H61='valglister og satser'!$G$13,('valglister og satser'!$C$4*'Projektomk indtast'!O61*'Projektomk indtast'!P61*('Projektomk indtast'!N61/12)),$H61='valglister og satser'!$G$14,('valglister og satser'!$C$4*'Projektomk indtast'!O61*'Projektomk indtast'!P61*('Projektomk indtast'!N61/12)),$H61='valglister og satser'!$G$10,(R61*'valglister og satser'!$C$5/1000)+S61,$H61='valglister og satser'!$G$9,(R61*'valglister og satser'!$C$5/1000)+S61,$H61='valglister og satser'!$G$11,('valglister og satser'!$C$3*'Projektomk indtast'!O61*'Projektomk indtast'!P61*('Projektomk indtast'!N61/12))))</f>
        <v>0</v>
      </c>
      <c r="U61" s="125"/>
      <c r="V61" s="250"/>
      <c r="W61" s="247"/>
      <c r="X61" s="253"/>
      <c r="Y61" s="134">
        <f t="shared" ref="Y61:Y63" si="25">V61/12*W61*X61</f>
        <v>0</v>
      </c>
      <c r="Z61" s="250"/>
      <c r="AA61" s="252"/>
      <c r="AB61" s="23" cm="1">
        <f t="array" ref="AB61">IF(ISBLANK($H61),0,_xlfn.IFS($H61='valglister og satser'!$G$12,('valglister og satser'!$C$3*'Projektomk indtast'!X61*'Projektomk indtast'!W61*('Projektomk indtast'!V61/12)),$H61='valglister og satser'!$G$13,('valglister og satser'!$C$4*'Projektomk indtast'!W61*'Projektomk indtast'!X61*('Projektomk indtast'!V61/12)),$H61='valglister og satser'!$G$14,('valglister og satser'!$C$4*'Projektomk indtast'!W61*'Projektomk indtast'!X61*('Projektomk indtast'!V61/12)),$H61='valglister og satser'!$G$10,(Z61*'valglister og satser'!$C$5/1000)+AA61,$H61='valglister og satser'!$G$9,(Z61*'valglister og satser'!$C$5/1000)+AA61,$H61='valglister og satser'!$G$11,('valglister og satser'!$C$3*'Projektomk indtast'!W61*'Projektomk indtast'!X61*('Projektomk indtast'!V61/12))))</f>
        <v>0</v>
      </c>
      <c r="AC61" s="125"/>
      <c r="AD61" s="250"/>
      <c r="AE61" s="247"/>
      <c r="AF61" s="253"/>
      <c r="AG61" s="134">
        <f t="shared" ref="AG61:AG63" si="26">AD61/12*AE61*AF61</f>
        <v>0</v>
      </c>
      <c r="AH61" s="250"/>
      <c r="AI61" s="252"/>
      <c r="AJ61" s="23" cm="1">
        <f t="array" ref="AJ61">IF(ISBLANK($H61),0,_xlfn.IFS($H61='valglister og satser'!$G$12,('valglister og satser'!$C$3*'Projektomk indtast'!AF61*'Projektomk indtast'!AE61*('Projektomk indtast'!AD61/12)),$H61='valglister og satser'!$G$13,('valglister og satser'!$C$4*'Projektomk indtast'!AE61*'Projektomk indtast'!AF61*('Projektomk indtast'!AD61/12)),$H61='valglister og satser'!$G$14,('valglister og satser'!$C$4*'Projektomk indtast'!AE61*'Projektomk indtast'!AF61*('Projektomk indtast'!AD61/12)),$H61='valglister og satser'!$G$10,(AH61*'valglister og satser'!$C$5/1000)+AI61,$H61='valglister og satser'!$G$9,(AH61*'valglister og satser'!$C$5/1000)+AI61,$H61='valglister og satser'!$G$11,('valglister og satser'!$C$3*'Projektomk indtast'!AE61*'Projektomk indtast'!AF61*('Projektomk indtast'!AD61/12))))</f>
        <v>0</v>
      </c>
      <c r="AK61" s="125"/>
      <c r="AL61" s="250"/>
      <c r="AM61" s="247"/>
      <c r="AN61" s="253"/>
      <c r="AO61" s="134">
        <f t="shared" ref="AO61:AO63" si="27">AL61/12*AM61*AN61</f>
        <v>0</v>
      </c>
      <c r="AP61" s="250"/>
      <c r="AQ61" s="252"/>
      <c r="AR61" s="39" cm="1">
        <f t="array" ref="AR61">IF(ISBLANK($H61),0,_xlfn.IFS($H61='valglister og satser'!$G$12,('valglister og satser'!$C$3*'Projektomk indtast'!AN61*'Projektomk indtast'!AM61*('Projektomk indtast'!AL61/12)),$H61='valglister og satser'!$G$13,('valglister og satser'!$C$4*'Projektomk indtast'!AM61*'Projektomk indtast'!AN61*('Projektomk indtast'!AL61/12)),$H61='valglister og satser'!$G$14,('valglister og satser'!$C$4*'Projektomk indtast'!AM61*'Projektomk indtast'!AN61*('Projektomk indtast'!AL61/12)),$H61='valglister og satser'!$G$10,(AP61*'valglister og satser'!$C$5/1000)+AQ61,$H61='valglister og satser'!$G$9,(AP61*'valglister og satser'!$C$5/1000)+AQ61,$H61='valglister og satser'!$G$11,('valglister og satser'!$C$3*'Projektomk indtast'!AM61*'Projektomk indtast'!AN61*('Projektomk indtast'!AL61/12))))</f>
        <v>0</v>
      </c>
    </row>
    <row r="62" spans="3:44" ht="17.25" x14ac:dyDescent="0.3">
      <c r="C62" s="33"/>
      <c r="D62" s="64"/>
      <c r="E62" s="247" t="s">
        <v>142</v>
      </c>
      <c r="G62" t="str" cm="1">
        <f t="array" ref="G62">_xlfn.IFS($H62='valglister og satser'!$G$11,"Løn",$H62='valglister og satser'!$G$12,"Løn",$H62='valglister og satser'!$G$10,"Øvrige omkostninger",$H62='valglister og satser'!$G$9,"Øvrige omkostninger", $H62='valglister og satser'!$G$14,"Studentermedhjælp",$H62='valglister og satser'!$G$13,"Studentermedhjælp",$H62=0," " )</f>
        <v xml:space="preserve"> </v>
      </c>
      <c r="H62" s="247"/>
      <c r="I62" s="247"/>
      <c r="J62" s="247"/>
      <c r="K62" s="85"/>
      <c r="L62" s="65"/>
      <c r="M62" s="125"/>
      <c r="N62" s="250"/>
      <c r="O62" s="247"/>
      <c r="P62" s="253"/>
      <c r="Q62" s="134">
        <f t="shared" si="24"/>
        <v>0</v>
      </c>
      <c r="R62" s="250"/>
      <c r="S62" s="252"/>
      <c r="T62" s="23" cm="1">
        <f t="array" ref="T62">IF(ISBLANK($H62),0,_xlfn.IFS($H62='valglister og satser'!$G$12,('valglister og satser'!$C$3*'Projektomk indtast'!P62*'Projektomk indtast'!O62*('Projektomk indtast'!N62/12)),$H62='valglister og satser'!$G$13,('valglister og satser'!$C$4*'Projektomk indtast'!O62*'Projektomk indtast'!P62*('Projektomk indtast'!N62/12)),$H62='valglister og satser'!$G$14,('valglister og satser'!$C$4*'Projektomk indtast'!O62*'Projektomk indtast'!P62*('Projektomk indtast'!N62/12)),$H62='valglister og satser'!$G$10,(R62*'valglister og satser'!$C$5/1000)+S62,$H62='valglister og satser'!$G$9,(R62*'valglister og satser'!$C$5/1000)+S62,$H62='valglister og satser'!$G$11,('valglister og satser'!$C$3*'Projektomk indtast'!O62*'Projektomk indtast'!P62*('Projektomk indtast'!N62/12))))</f>
        <v>0</v>
      </c>
      <c r="U62" s="125"/>
      <c r="V62" s="250"/>
      <c r="W62" s="247"/>
      <c r="X62" s="253"/>
      <c r="Y62" s="134">
        <f t="shared" si="25"/>
        <v>0</v>
      </c>
      <c r="Z62" s="250"/>
      <c r="AA62" s="252"/>
      <c r="AB62" s="23" cm="1">
        <f t="array" ref="AB62">IF(ISBLANK($H62),0,_xlfn.IFS($H62='valglister og satser'!$G$12,('valglister og satser'!$C$3*'Projektomk indtast'!X62*'Projektomk indtast'!W62*('Projektomk indtast'!V62/12)),$H62='valglister og satser'!$G$13,('valglister og satser'!$C$4*'Projektomk indtast'!W62*'Projektomk indtast'!X62*('Projektomk indtast'!V62/12)),$H62='valglister og satser'!$G$14,('valglister og satser'!$C$4*'Projektomk indtast'!W62*'Projektomk indtast'!X62*('Projektomk indtast'!V62/12)),$H62='valglister og satser'!$G$10,(Z62*'valglister og satser'!$C$5/1000)+AA62,$H62='valglister og satser'!$G$9,(Z62*'valglister og satser'!$C$5/1000)+AA62,$H62='valglister og satser'!$G$11,('valglister og satser'!$C$3*'Projektomk indtast'!W62*'Projektomk indtast'!X62*('Projektomk indtast'!V62/12))))</f>
        <v>0</v>
      </c>
      <c r="AC62" s="125"/>
      <c r="AD62" s="250"/>
      <c r="AE62" s="247"/>
      <c r="AF62" s="253"/>
      <c r="AG62" s="134">
        <f t="shared" si="26"/>
        <v>0</v>
      </c>
      <c r="AH62" s="250"/>
      <c r="AI62" s="252"/>
      <c r="AJ62" s="23" cm="1">
        <f t="array" ref="AJ62">IF(ISBLANK($H62),0,_xlfn.IFS($H62='valglister og satser'!$G$12,('valglister og satser'!$C$3*'Projektomk indtast'!AF62*'Projektomk indtast'!AE62*('Projektomk indtast'!AD62/12)),$H62='valglister og satser'!$G$13,('valglister og satser'!$C$4*'Projektomk indtast'!AE62*'Projektomk indtast'!AF62*('Projektomk indtast'!AD62/12)),$H62='valglister og satser'!$G$14,('valglister og satser'!$C$4*'Projektomk indtast'!AE62*'Projektomk indtast'!AF62*('Projektomk indtast'!AD62/12)),$H62='valglister og satser'!$G$10,(AH62*'valglister og satser'!$C$5/1000)+AI62,$H62='valglister og satser'!$G$9,(AH62*'valglister og satser'!$C$5/1000)+AI62,$H62='valglister og satser'!$G$11,('valglister og satser'!$C$3*'Projektomk indtast'!AE62*'Projektomk indtast'!AF62*('Projektomk indtast'!AD62/12))))</f>
        <v>0</v>
      </c>
      <c r="AK62" s="125"/>
      <c r="AL62" s="250"/>
      <c r="AM62" s="247"/>
      <c r="AN62" s="253"/>
      <c r="AO62" s="134">
        <f t="shared" si="27"/>
        <v>0</v>
      </c>
      <c r="AP62" s="250"/>
      <c r="AQ62" s="252"/>
      <c r="AR62" s="39" cm="1">
        <f t="array" ref="AR62">IF(ISBLANK($H62),0,_xlfn.IFS($H62='valglister og satser'!$G$12,('valglister og satser'!$C$3*'Projektomk indtast'!AN62*'Projektomk indtast'!AM62*('Projektomk indtast'!AL62/12)),$H62='valglister og satser'!$G$13,('valglister og satser'!$C$4*'Projektomk indtast'!AM62*'Projektomk indtast'!AN62*('Projektomk indtast'!AL62/12)),$H62='valglister og satser'!$G$14,('valglister og satser'!$C$4*'Projektomk indtast'!AM62*'Projektomk indtast'!AN62*('Projektomk indtast'!AL62/12)),$H62='valglister og satser'!$G$10,(AP62*'valglister og satser'!$C$5/1000)+AQ62,$H62='valglister og satser'!$G$9,(AP62*'valglister og satser'!$C$5/1000)+AQ62,$H62='valglister og satser'!$G$11,('valglister og satser'!$C$3*'Projektomk indtast'!AM62*'Projektomk indtast'!AN62*('Projektomk indtast'!AL62/12))))</f>
        <v>0</v>
      </c>
    </row>
    <row r="63" spans="3:44" ht="17.25" x14ac:dyDescent="0.3">
      <c r="C63" s="33"/>
      <c r="D63" s="64"/>
      <c r="E63" s="247"/>
      <c r="G63" t="str" cm="1">
        <f t="array" ref="G63">_xlfn.IFS($H63='valglister og satser'!$G$11,"Løn",$H63='valglister og satser'!$G$12,"Løn",$H63='valglister og satser'!$G$10,"Øvrige omkostninger",$H63='valglister og satser'!$G$9,"Øvrige omkostninger", $H63='valglister og satser'!$G$14,"Studentermedhjælp",$H63='valglister og satser'!$G$13,"Studentermedhjælp",$H63=0," " )</f>
        <v xml:space="preserve"> </v>
      </c>
      <c r="H63" s="247"/>
      <c r="I63" s="247"/>
      <c r="J63" s="247"/>
      <c r="K63" s="85"/>
      <c r="L63" s="65"/>
      <c r="M63" s="125"/>
      <c r="N63" s="250"/>
      <c r="O63" s="247"/>
      <c r="P63" s="251"/>
      <c r="Q63" s="134">
        <f t="shared" si="24"/>
        <v>0</v>
      </c>
      <c r="R63" s="250"/>
      <c r="S63" s="252"/>
      <c r="T63" s="23" cm="1">
        <f t="array" ref="T63">IF(ISBLANK($H63),0,_xlfn.IFS($H63='valglister og satser'!$G$12,('valglister og satser'!$C$3*'Projektomk indtast'!P63*'Projektomk indtast'!O63*('Projektomk indtast'!N63/12)),$H63='valglister og satser'!$G$13,('valglister og satser'!$C$4*'Projektomk indtast'!O63*'Projektomk indtast'!P63*('Projektomk indtast'!N63/12)),$H63='valglister og satser'!$G$14,('valglister og satser'!$C$4*'Projektomk indtast'!O63*'Projektomk indtast'!P63*('Projektomk indtast'!N63/12)),$H63='valglister og satser'!$G$10,(R63*'valglister og satser'!$C$5/1000)+S63,$H63='valglister og satser'!$G$9,(R63*'valglister og satser'!$C$5/1000)+S63,$H63='valglister og satser'!$G$11,('valglister og satser'!$C$3*'Projektomk indtast'!O63*'Projektomk indtast'!P63*('Projektomk indtast'!N63/12))))</f>
        <v>0</v>
      </c>
      <c r="U63" s="125"/>
      <c r="V63" s="250"/>
      <c r="W63" s="247"/>
      <c r="X63" s="253"/>
      <c r="Y63" s="134">
        <f t="shared" si="25"/>
        <v>0</v>
      </c>
      <c r="Z63" s="250"/>
      <c r="AA63" s="252"/>
      <c r="AB63" s="23" cm="1">
        <f t="array" ref="AB63">IF(ISBLANK($H63),0,_xlfn.IFS($H63='valglister og satser'!$G$12,('valglister og satser'!$C$3*'Projektomk indtast'!X63*'Projektomk indtast'!W63*('Projektomk indtast'!V63/12)),$H63='valglister og satser'!$G$13,('valglister og satser'!$C$4*'Projektomk indtast'!W63*'Projektomk indtast'!X63*('Projektomk indtast'!V63/12)),$H63='valglister og satser'!$G$14,('valglister og satser'!$C$4*'Projektomk indtast'!W63*'Projektomk indtast'!X63*('Projektomk indtast'!V63/12)),$H63='valglister og satser'!$G$10,(Z63*'valglister og satser'!$C$5/1000)+AA63,$H63='valglister og satser'!$G$9,(Z63*'valglister og satser'!$C$5/1000)+AA63,$H63='valglister og satser'!$G$11,('valglister og satser'!$C$3*'Projektomk indtast'!W63*'Projektomk indtast'!X63*('Projektomk indtast'!V63/12))))</f>
        <v>0</v>
      </c>
      <c r="AC63" s="125"/>
      <c r="AD63" s="250"/>
      <c r="AE63" s="247"/>
      <c r="AF63" s="253"/>
      <c r="AG63" s="134">
        <f t="shared" si="26"/>
        <v>0</v>
      </c>
      <c r="AH63" s="250"/>
      <c r="AI63" s="252"/>
      <c r="AJ63" s="23" cm="1">
        <f t="array" ref="AJ63">IF(ISBLANK($H63),0,_xlfn.IFS($H63='valglister og satser'!$G$12,('valglister og satser'!$C$3*'Projektomk indtast'!AF63*'Projektomk indtast'!AE63*('Projektomk indtast'!AD63/12)),$H63='valglister og satser'!$G$13,('valglister og satser'!$C$4*'Projektomk indtast'!AE63*'Projektomk indtast'!AF63*('Projektomk indtast'!AD63/12)),$H63='valglister og satser'!$G$14,('valglister og satser'!$C$4*'Projektomk indtast'!AE63*'Projektomk indtast'!AF63*('Projektomk indtast'!AD63/12)),$H63='valglister og satser'!$G$10,(AH63*'valglister og satser'!$C$5/1000)+AI63,$H63='valglister og satser'!$G$9,(AH63*'valglister og satser'!$C$5/1000)+AI63,$H63='valglister og satser'!$G$11,('valglister og satser'!$C$3*'Projektomk indtast'!AE63*'Projektomk indtast'!AF63*('Projektomk indtast'!AD63/12))))</f>
        <v>0</v>
      </c>
      <c r="AK63" s="125"/>
      <c r="AL63" s="250"/>
      <c r="AM63" s="247"/>
      <c r="AN63" s="253"/>
      <c r="AO63" s="134">
        <f t="shared" si="27"/>
        <v>0</v>
      </c>
      <c r="AP63" s="250"/>
      <c r="AQ63" s="252"/>
      <c r="AR63" s="39" cm="1">
        <f t="array" ref="AR63">IF(ISBLANK($H63),0,_xlfn.IFS($H63='valglister og satser'!$G$12,('valglister og satser'!$C$3*'Projektomk indtast'!AN63*'Projektomk indtast'!AM63*('Projektomk indtast'!AL63/12)),$H63='valglister og satser'!$G$13,('valglister og satser'!$C$4*'Projektomk indtast'!AM63*'Projektomk indtast'!AN63*('Projektomk indtast'!AL63/12)),$H63='valglister og satser'!$G$14,('valglister og satser'!$C$4*'Projektomk indtast'!AM63*'Projektomk indtast'!AN63*('Projektomk indtast'!AL63/12)),$H63='valglister og satser'!$G$10,(AP63*'valglister og satser'!$C$5/1000)+AQ63,$H63='valglister og satser'!$G$9,(AP63*'valglister og satser'!$C$5/1000)+AQ63,$H63='valglister og satser'!$G$11,('valglister og satser'!$C$3*'Projektomk indtast'!AM63*'Projektomk indtast'!AN63*('Projektomk indtast'!AL63/12))))</f>
        <v>0</v>
      </c>
    </row>
    <row r="64" spans="3:44" ht="18" thickBot="1" x14ac:dyDescent="0.35">
      <c r="C64" s="33"/>
      <c r="E64" s="66" t="str">
        <f>D59</f>
        <v>Andet</v>
      </c>
      <c r="F64" s="11">
        <f>SUM(L64:AX64)</f>
        <v>0</v>
      </c>
      <c r="G64" s="12"/>
      <c r="H64" s="12" t="s">
        <v>102</v>
      </c>
      <c r="I64" s="249" t="s">
        <v>123</v>
      </c>
      <c r="M64" s="126"/>
      <c r="N64" s="9"/>
      <c r="P64" s="131"/>
      <c r="Q64" s="131"/>
      <c r="R64" s="9"/>
      <c r="S64" s="14"/>
      <c r="T64" s="13">
        <f>SUBTOTAL(9,T60:T63)</f>
        <v>0</v>
      </c>
      <c r="U64" s="126"/>
      <c r="V64" s="9"/>
      <c r="Z64" s="9"/>
      <c r="AA64" s="14"/>
      <c r="AB64" s="70">
        <f>SUBTOTAL(9,AB60:AB63)</f>
        <v>0</v>
      </c>
      <c r="AC64" s="126"/>
      <c r="AD64" s="9"/>
      <c r="AH64" s="9"/>
      <c r="AI64" s="14"/>
      <c r="AJ64" s="70">
        <f>SUBTOTAL(9,AJ60:AJ63)</f>
        <v>0</v>
      </c>
      <c r="AK64" s="126"/>
      <c r="AL64" s="9"/>
      <c r="AP64" s="9"/>
      <c r="AQ64" s="14"/>
      <c r="AR64" s="70">
        <f>SUBTOTAL(9,AR60:AR63)</f>
        <v>0</v>
      </c>
    </row>
    <row r="65" spans="3:44" x14ac:dyDescent="0.25">
      <c r="C65" s="33"/>
      <c r="M65" s="127"/>
      <c r="N65" s="9"/>
      <c r="P65" s="131"/>
      <c r="Q65" s="131"/>
      <c r="R65" s="9"/>
      <c r="S65" s="14"/>
      <c r="T65" s="15"/>
      <c r="U65" s="127"/>
      <c r="Z65" s="9"/>
      <c r="AA65" s="14"/>
      <c r="AB65" s="63"/>
      <c r="AC65" s="127"/>
      <c r="AH65" s="9"/>
      <c r="AI65" s="14"/>
      <c r="AJ65" s="63"/>
      <c r="AK65" s="127"/>
      <c r="AP65" s="9"/>
      <c r="AQ65" s="14"/>
      <c r="AR65" s="63"/>
    </row>
    <row r="66" spans="3:44" ht="21" x14ac:dyDescent="0.35">
      <c r="C66" s="87"/>
      <c r="D66" s="88" t="s">
        <v>69</v>
      </c>
      <c r="E66" s="90"/>
      <c r="F66" s="90"/>
      <c r="G66" s="90"/>
      <c r="H66" s="90"/>
      <c r="I66" s="90"/>
      <c r="J66" s="90"/>
      <c r="K66" s="91"/>
      <c r="L66" s="91"/>
      <c r="M66" s="127"/>
      <c r="N66" s="93"/>
      <c r="O66" s="90"/>
      <c r="P66" s="132"/>
      <c r="Q66" s="132"/>
      <c r="R66" s="93"/>
      <c r="S66" s="96"/>
      <c r="T66" s="96"/>
      <c r="U66" s="127"/>
      <c r="V66" s="90"/>
      <c r="W66" s="90"/>
      <c r="X66" s="90"/>
      <c r="Y66" s="90"/>
      <c r="Z66" s="93"/>
      <c r="AA66" s="96"/>
      <c r="AB66" s="109"/>
      <c r="AC66" s="127"/>
      <c r="AD66" s="90"/>
      <c r="AE66" s="90"/>
      <c r="AF66" s="90"/>
      <c r="AG66" s="90"/>
      <c r="AH66" s="93"/>
      <c r="AI66" s="96"/>
      <c r="AJ66" s="109"/>
      <c r="AK66" s="127"/>
      <c r="AL66" s="90"/>
      <c r="AM66" s="90"/>
      <c r="AN66" s="90"/>
      <c r="AO66" s="90"/>
      <c r="AP66" s="93"/>
      <c r="AQ66" s="96"/>
      <c r="AR66" s="109"/>
    </row>
    <row r="67" spans="3:44" ht="17.25" x14ac:dyDescent="0.3">
      <c r="C67" s="33"/>
      <c r="D67" s="61" t="s">
        <v>70</v>
      </c>
      <c r="M67" s="127"/>
      <c r="N67" s="9"/>
      <c r="P67" s="131"/>
      <c r="Q67" s="131"/>
      <c r="R67" s="9"/>
      <c r="S67" s="14"/>
      <c r="T67" s="14"/>
      <c r="U67" s="127"/>
      <c r="Z67" s="9"/>
      <c r="AA67" s="14"/>
      <c r="AB67" s="63"/>
      <c r="AC67" s="127"/>
      <c r="AH67" s="9"/>
      <c r="AI67" s="14"/>
      <c r="AJ67" s="63"/>
      <c r="AK67" s="127"/>
      <c r="AP67" s="9"/>
      <c r="AQ67" s="14"/>
      <c r="AR67" s="63"/>
    </row>
    <row r="68" spans="3:44" ht="17.25" x14ac:dyDescent="0.3">
      <c r="C68" s="33"/>
      <c r="D68" s="64"/>
      <c r="E68" s="247" t="s">
        <v>71</v>
      </c>
      <c r="G68" t="str" cm="1">
        <f t="array" ref="G68">_xlfn.IFS($H68='valglister og satser'!$G$11,"Løn",$H68='valglister og satser'!$G$12,"Løn",$H68='valglister og satser'!$G$10,"Øvrige omkostninger",$H68='valglister og satser'!$G$9,"Øvrige omkostninger", $H68='valglister og satser'!$G$14,"Studentermedhjælp",$H68='valglister og satser'!$G$13,"Studentermedhjælp",$H68=0," " )</f>
        <v xml:space="preserve"> </v>
      </c>
      <c r="H68" s="247"/>
      <c r="I68" s="247"/>
      <c r="J68" s="247"/>
      <c r="K68" s="85"/>
      <c r="L68" s="65"/>
      <c r="M68" s="125"/>
      <c r="N68" s="250"/>
      <c r="O68" s="247"/>
      <c r="P68" s="251"/>
      <c r="Q68" s="134">
        <f>N68/12*O68*P68</f>
        <v>0</v>
      </c>
      <c r="R68" s="250"/>
      <c r="S68" s="252"/>
      <c r="T68" s="23" cm="1">
        <f t="array" ref="T68">IF(ISBLANK($H68),0,_xlfn.IFS($H68='valglister og satser'!$G$12,('valglister og satser'!$C$3*'Projektomk indtast'!P68*'Projektomk indtast'!O68*('Projektomk indtast'!N68/12)),$H68='valglister og satser'!$G$13,('valglister og satser'!$C$4*'Projektomk indtast'!O68*'Projektomk indtast'!P68*('Projektomk indtast'!N68/12)),$H68='valglister og satser'!$G$14,('valglister og satser'!$C$4*'Projektomk indtast'!O68*'Projektomk indtast'!P68*('Projektomk indtast'!N68/12)),$H68='valglister og satser'!$G$10,(R68*'valglister og satser'!$C$5/1000)+S68,$H68='valglister og satser'!$G$9,(R68*'valglister og satser'!$C$5/1000)+S68,$H68='valglister og satser'!$G$11,('valglister og satser'!$C$3*'Projektomk indtast'!O68*'Projektomk indtast'!P68*('Projektomk indtast'!N68/12))))</f>
        <v>0</v>
      </c>
      <c r="U68" s="125"/>
      <c r="V68" s="250"/>
      <c r="W68" s="247"/>
      <c r="X68" s="253"/>
      <c r="Y68" s="134">
        <f>V68/12*W68*X68</f>
        <v>0</v>
      </c>
      <c r="Z68" s="250"/>
      <c r="AA68" s="252"/>
      <c r="AB68" s="23" cm="1">
        <f t="array" ref="AB68">IF(ISBLANK($H68),0,_xlfn.IFS($H68='valglister og satser'!$G$12,('valglister og satser'!$C$3*'Projektomk indtast'!X68*'Projektomk indtast'!W68*('Projektomk indtast'!V68/12)),$H68='valglister og satser'!$G$13,('valglister og satser'!$C$4*'Projektomk indtast'!W68*'Projektomk indtast'!X68*('Projektomk indtast'!V68/12)),$H68='valglister og satser'!$G$14,('valglister og satser'!$C$4*'Projektomk indtast'!W68*'Projektomk indtast'!X68*('Projektomk indtast'!V68/12)),$H68='valglister og satser'!$G$10,(Z68*'valglister og satser'!$C$5/1000)+AA68,$H68='valglister og satser'!$G$9,(Z68*'valglister og satser'!$C$5/1000)+AA68,$H68='valglister og satser'!$G$11,('valglister og satser'!$C$3*'Projektomk indtast'!W68*'Projektomk indtast'!X68*('Projektomk indtast'!V68/12))))</f>
        <v>0</v>
      </c>
      <c r="AC68" s="125"/>
      <c r="AD68" s="250"/>
      <c r="AE68" s="247"/>
      <c r="AF68" s="253"/>
      <c r="AG68" s="134">
        <f>AD68/12*AE68*AF68</f>
        <v>0</v>
      </c>
      <c r="AH68" s="250"/>
      <c r="AI68" s="252"/>
      <c r="AJ68" s="23" cm="1">
        <f t="array" ref="AJ68">IF(ISBLANK($H68),0,_xlfn.IFS($H68='valglister og satser'!$G$12,('valglister og satser'!$C$3*'Projektomk indtast'!AF68*'Projektomk indtast'!AE68*('Projektomk indtast'!AD68/12)),$H68='valglister og satser'!$G$13,('valglister og satser'!$C$4*'Projektomk indtast'!AE68*'Projektomk indtast'!AF68*('Projektomk indtast'!AD68/12)),$H68='valglister og satser'!$G$14,('valglister og satser'!$C$4*'Projektomk indtast'!AE68*'Projektomk indtast'!AF68*('Projektomk indtast'!AD68/12)),$H68='valglister og satser'!$G$10,(AH68*'valglister og satser'!$C$5/1000)+AI68,$H68='valglister og satser'!$G$9,(AH68*'valglister og satser'!$C$5/1000)+AI68,$H68='valglister og satser'!$G$11,('valglister og satser'!$C$3*'Projektomk indtast'!AE68*'Projektomk indtast'!AF68*('Projektomk indtast'!AD68/12))))</f>
        <v>0</v>
      </c>
      <c r="AK68" s="125"/>
      <c r="AL68" s="250"/>
      <c r="AM68" s="247"/>
      <c r="AN68" s="253"/>
      <c r="AO68" s="134">
        <f>AL68/12*AM68*AN68</f>
        <v>0</v>
      </c>
      <c r="AP68" s="250"/>
      <c r="AQ68" s="252"/>
      <c r="AR68" s="39" cm="1">
        <f t="array" ref="AR68">IF(ISBLANK($H68),0,_xlfn.IFS($H68='valglister og satser'!$G$12,('valglister og satser'!$C$3*'Projektomk indtast'!AN68*'Projektomk indtast'!AM68*('Projektomk indtast'!AL68/12)),$H68='valglister og satser'!$G$13,('valglister og satser'!$C$4*'Projektomk indtast'!AM68*'Projektomk indtast'!AN68*('Projektomk indtast'!AL68/12)),$H68='valglister og satser'!$G$14,('valglister og satser'!$C$4*'Projektomk indtast'!AM68*'Projektomk indtast'!AN68*('Projektomk indtast'!AL68/12)),$H68='valglister og satser'!$G$10,(AP68*'valglister og satser'!$C$5/1000)+AQ68,$H68='valglister og satser'!$G$9,(AP68*'valglister og satser'!$C$5/1000)+AQ68,$H68='valglister og satser'!$G$11,('valglister og satser'!$C$3*'Projektomk indtast'!AM68*'Projektomk indtast'!AN68*('Projektomk indtast'!AL68/12))))</f>
        <v>0</v>
      </c>
    </row>
    <row r="69" spans="3:44" ht="17.25" x14ac:dyDescent="0.3">
      <c r="C69" s="33"/>
      <c r="D69" s="64"/>
      <c r="E69" s="247" t="s">
        <v>73</v>
      </c>
      <c r="G69" t="str" cm="1">
        <f t="array" ref="G69">_xlfn.IFS($H69='valglister og satser'!$G$11,"Løn",$H69='valglister og satser'!$G$12,"Løn",$H69='valglister og satser'!$G$10,"Øvrige omkostninger",$H69='valglister og satser'!$G$9,"Øvrige omkostninger", $H69='valglister og satser'!$G$14,"Studentermedhjælp",$H69='valglister og satser'!$G$13,"Studentermedhjælp",$H69=0," " )</f>
        <v xml:space="preserve"> </v>
      </c>
      <c r="H69" s="247"/>
      <c r="I69" s="247"/>
      <c r="J69" s="247"/>
      <c r="K69" s="85"/>
      <c r="L69" s="65"/>
      <c r="M69" s="125"/>
      <c r="N69" s="250"/>
      <c r="O69" s="247"/>
      <c r="P69" s="251"/>
      <c r="Q69" s="134">
        <f t="shared" ref="Q69:Q71" si="28">N69/12*O69*P69</f>
        <v>0</v>
      </c>
      <c r="R69" s="250"/>
      <c r="S69" s="252"/>
      <c r="T69" s="23" cm="1">
        <f t="array" ref="T69">IF(ISBLANK($H69),0,_xlfn.IFS($H69='valglister og satser'!$G$12,('valglister og satser'!$C$3*'Projektomk indtast'!P69*'Projektomk indtast'!O69*('Projektomk indtast'!N69/12)),$H69='valglister og satser'!$G$13,('valglister og satser'!$C$4*'Projektomk indtast'!O69*'Projektomk indtast'!P69*('Projektomk indtast'!N69/12)),$H69='valglister og satser'!$G$14,('valglister og satser'!$C$4*'Projektomk indtast'!O69*'Projektomk indtast'!P69*('Projektomk indtast'!N69/12)),$H69='valglister og satser'!$G$10,(R69*'valglister og satser'!$C$5/1000)+S69,$H69='valglister og satser'!$G$9,(R69*'valglister og satser'!$C$5/1000)+S69,$H69='valglister og satser'!$G$11,('valglister og satser'!$C$3*'Projektomk indtast'!O69*'Projektomk indtast'!P69*('Projektomk indtast'!N69/12))))</f>
        <v>0</v>
      </c>
      <c r="U69" s="125"/>
      <c r="V69" s="250"/>
      <c r="W69" s="247"/>
      <c r="X69" s="253"/>
      <c r="Y69" s="134">
        <f t="shared" ref="Y69:Y71" si="29">V69/12*W69*X69</f>
        <v>0</v>
      </c>
      <c r="Z69" s="250"/>
      <c r="AA69" s="252"/>
      <c r="AB69" s="23" cm="1">
        <f t="array" ref="AB69">IF(ISBLANK($H69),0,_xlfn.IFS($H69='valglister og satser'!$G$12,('valglister og satser'!$C$3*'Projektomk indtast'!X69*'Projektomk indtast'!W69*('Projektomk indtast'!V69/12)),$H69='valglister og satser'!$G$13,('valglister og satser'!$C$4*'Projektomk indtast'!W69*'Projektomk indtast'!X69*('Projektomk indtast'!V69/12)),$H69='valglister og satser'!$G$14,('valglister og satser'!$C$4*'Projektomk indtast'!W69*'Projektomk indtast'!X69*('Projektomk indtast'!V69/12)),$H69='valglister og satser'!$G$10,(Z69*'valglister og satser'!$C$5/1000)+AA69,$H69='valglister og satser'!$G$9,(Z69*'valglister og satser'!$C$5/1000)+AA69,$H69='valglister og satser'!$G$11,('valglister og satser'!$C$3*'Projektomk indtast'!W69*'Projektomk indtast'!X69*('Projektomk indtast'!V69/12))))</f>
        <v>0</v>
      </c>
      <c r="AC69" s="125"/>
      <c r="AD69" s="250"/>
      <c r="AE69" s="247"/>
      <c r="AF69" s="253"/>
      <c r="AG69" s="134">
        <f t="shared" ref="AG69:AG71" si="30">AD69/12*AE69*AF69</f>
        <v>0</v>
      </c>
      <c r="AH69" s="250"/>
      <c r="AI69" s="252"/>
      <c r="AJ69" s="23" cm="1">
        <f t="array" ref="AJ69">IF(ISBLANK($H69),0,_xlfn.IFS($H69='valglister og satser'!$G$12,('valglister og satser'!$C$3*'Projektomk indtast'!AF69*'Projektomk indtast'!AE69*('Projektomk indtast'!AD69/12)),$H69='valglister og satser'!$G$13,('valglister og satser'!$C$4*'Projektomk indtast'!AE69*'Projektomk indtast'!AF69*('Projektomk indtast'!AD69/12)),$H69='valglister og satser'!$G$14,('valglister og satser'!$C$4*'Projektomk indtast'!AE69*'Projektomk indtast'!AF69*('Projektomk indtast'!AD69/12)),$H69='valglister og satser'!$G$10,(AH69*'valglister og satser'!$C$5/1000)+AI69,$H69='valglister og satser'!$G$9,(AH69*'valglister og satser'!$C$5/1000)+AI69,$H69='valglister og satser'!$G$11,('valglister og satser'!$C$3*'Projektomk indtast'!AE69*'Projektomk indtast'!AF69*('Projektomk indtast'!AD69/12))))</f>
        <v>0</v>
      </c>
      <c r="AK69" s="125"/>
      <c r="AL69" s="250"/>
      <c r="AM69" s="247"/>
      <c r="AN69" s="253"/>
      <c r="AO69" s="134">
        <f t="shared" ref="AO69:AO71" si="31">AL69/12*AM69*AN69</f>
        <v>0</v>
      </c>
      <c r="AP69" s="250"/>
      <c r="AQ69" s="252"/>
      <c r="AR69" s="39" cm="1">
        <f t="array" ref="AR69">IF(ISBLANK($H69),0,_xlfn.IFS($H69='valglister og satser'!$G$12,('valglister og satser'!$C$3*'Projektomk indtast'!AN69*'Projektomk indtast'!AM69*('Projektomk indtast'!AL69/12)),$H69='valglister og satser'!$G$13,('valglister og satser'!$C$4*'Projektomk indtast'!AM69*'Projektomk indtast'!AN69*('Projektomk indtast'!AL69/12)),$H69='valglister og satser'!$G$14,('valglister og satser'!$C$4*'Projektomk indtast'!AM69*'Projektomk indtast'!AN69*('Projektomk indtast'!AL69/12)),$H69='valglister og satser'!$G$10,(AP69*'valglister og satser'!$C$5/1000)+AQ69,$H69='valglister og satser'!$G$9,(AP69*'valglister og satser'!$C$5/1000)+AQ69,$H69='valglister og satser'!$G$11,('valglister og satser'!$C$3*'Projektomk indtast'!AM69*'Projektomk indtast'!AN69*('Projektomk indtast'!AL69/12))))</f>
        <v>0</v>
      </c>
    </row>
    <row r="70" spans="3:44" ht="17.25" x14ac:dyDescent="0.3">
      <c r="C70" s="33"/>
      <c r="D70" s="64"/>
      <c r="E70" s="247"/>
      <c r="G70" t="str" cm="1">
        <f t="array" ref="G70">_xlfn.IFS($H70='valglister og satser'!$G$11,"Løn",$H70='valglister og satser'!$G$12,"Løn",$H70='valglister og satser'!$G$10,"Øvrige omkostninger",$H70='valglister og satser'!$G$9,"Øvrige omkostninger", $H70='valglister og satser'!$G$14,"Studentermedhjælp",$H70='valglister og satser'!$G$13,"Studentermedhjælp",$H70=0," " )</f>
        <v xml:space="preserve"> </v>
      </c>
      <c r="H70" s="247"/>
      <c r="I70" s="247"/>
      <c r="J70" s="247"/>
      <c r="K70" s="85"/>
      <c r="L70" s="65"/>
      <c r="M70" s="125"/>
      <c r="N70" s="250"/>
      <c r="O70" s="247"/>
      <c r="P70" s="251"/>
      <c r="Q70" s="134">
        <f t="shared" si="28"/>
        <v>0</v>
      </c>
      <c r="R70" s="250"/>
      <c r="S70" s="252"/>
      <c r="T70" s="23" cm="1">
        <f t="array" ref="T70">IF(ISBLANK($H70),0,_xlfn.IFS($H70='valglister og satser'!$G$12,('valglister og satser'!$C$3*'Projektomk indtast'!P70*'Projektomk indtast'!O70*('Projektomk indtast'!N70/12)),$H70='valglister og satser'!$G$13,('valglister og satser'!$C$4*'Projektomk indtast'!O70*'Projektomk indtast'!P70*('Projektomk indtast'!N70/12)),$H70='valglister og satser'!$G$14,('valglister og satser'!$C$4*'Projektomk indtast'!O70*'Projektomk indtast'!P70*('Projektomk indtast'!N70/12)),$H70='valglister og satser'!$G$10,(R70*'valglister og satser'!$C$5/1000)+S70,$H70='valglister og satser'!$G$9,(R70*'valglister og satser'!$C$5/1000)+S70,$H70='valglister og satser'!$G$11,('valglister og satser'!$C$3*'Projektomk indtast'!O70*'Projektomk indtast'!P70*('Projektomk indtast'!N70/12))))</f>
        <v>0</v>
      </c>
      <c r="U70" s="125"/>
      <c r="V70" s="250"/>
      <c r="W70" s="247"/>
      <c r="X70" s="251"/>
      <c r="Y70" s="134">
        <f t="shared" si="29"/>
        <v>0</v>
      </c>
      <c r="Z70" s="250"/>
      <c r="AA70" s="252"/>
      <c r="AB70" s="23" cm="1">
        <f t="array" ref="AB70">IF(ISBLANK($H70),0,_xlfn.IFS($H70='valglister og satser'!$G$12,('valglister og satser'!$C$3*'Projektomk indtast'!X70*'Projektomk indtast'!W70*('Projektomk indtast'!V70/12)),$H70='valglister og satser'!$G$13,('valglister og satser'!$C$4*'Projektomk indtast'!W70*'Projektomk indtast'!X70*('Projektomk indtast'!V70/12)),$H70='valglister og satser'!$G$14,('valglister og satser'!$C$4*'Projektomk indtast'!W70*'Projektomk indtast'!X70*('Projektomk indtast'!V70/12)),$H70='valglister og satser'!$G$10,(Z70*'valglister og satser'!$C$5/1000)+AA70,$H70='valglister og satser'!$G$9,(Z70*'valglister og satser'!$C$5/1000)+AA70,$H70='valglister og satser'!$G$11,('valglister og satser'!$C$3*'Projektomk indtast'!W70*'Projektomk indtast'!X70*('Projektomk indtast'!V70/12))))</f>
        <v>0</v>
      </c>
      <c r="AC70" s="125"/>
      <c r="AD70" s="250"/>
      <c r="AE70" s="247"/>
      <c r="AF70" s="251"/>
      <c r="AG70" s="134">
        <f t="shared" si="30"/>
        <v>0</v>
      </c>
      <c r="AH70" s="250"/>
      <c r="AI70" s="252"/>
      <c r="AJ70" s="23" cm="1">
        <f t="array" ref="AJ70">IF(ISBLANK($H70),0,_xlfn.IFS($H70='valglister og satser'!$G$12,('valglister og satser'!$C$3*'Projektomk indtast'!AF70*'Projektomk indtast'!AE70*('Projektomk indtast'!AD70/12)),$H70='valglister og satser'!$G$13,('valglister og satser'!$C$4*'Projektomk indtast'!AE70*'Projektomk indtast'!AF70*('Projektomk indtast'!AD70/12)),$H70='valglister og satser'!$G$14,('valglister og satser'!$C$4*'Projektomk indtast'!AE70*'Projektomk indtast'!AF70*('Projektomk indtast'!AD70/12)),$H70='valglister og satser'!$G$10,(AH70*'valglister og satser'!$C$5/1000)+AI70,$H70='valglister og satser'!$G$9,(AH70*'valglister og satser'!$C$5/1000)+AI70,$H70='valglister og satser'!$G$11,('valglister og satser'!$C$3*'Projektomk indtast'!AE70*'Projektomk indtast'!AF70*('Projektomk indtast'!AD70/12))))</f>
        <v>0</v>
      </c>
      <c r="AK70" s="125"/>
      <c r="AL70" s="250"/>
      <c r="AM70" s="247"/>
      <c r="AN70" s="251"/>
      <c r="AO70" s="134">
        <f t="shared" si="31"/>
        <v>0</v>
      </c>
      <c r="AP70" s="250"/>
      <c r="AQ70" s="252"/>
      <c r="AR70" s="39" cm="1">
        <f t="array" ref="AR70">IF(ISBLANK($H70),0,_xlfn.IFS($H70='valglister og satser'!$G$12,('valglister og satser'!$C$3*'Projektomk indtast'!AN70*'Projektomk indtast'!AM70*('Projektomk indtast'!AL70/12)),$H70='valglister og satser'!$G$13,('valglister og satser'!$C$4*'Projektomk indtast'!AM70*'Projektomk indtast'!AN70*('Projektomk indtast'!AL70/12)),$H70='valglister og satser'!$G$14,('valglister og satser'!$C$4*'Projektomk indtast'!AM70*'Projektomk indtast'!AN70*('Projektomk indtast'!AL70/12)),$H70='valglister og satser'!$G$10,(AP70*'valglister og satser'!$C$5/1000)+AQ70,$H70='valglister og satser'!$G$9,(AP70*'valglister og satser'!$C$5/1000)+AQ70,$H70='valglister og satser'!$G$11,('valglister og satser'!$C$3*'Projektomk indtast'!AM70*'Projektomk indtast'!AN70*('Projektomk indtast'!AL70/12))))</f>
        <v>0</v>
      </c>
    </row>
    <row r="71" spans="3:44" ht="17.25" x14ac:dyDescent="0.3">
      <c r="C71" s="33"/>
      <c r="D71" s="64"/>
      <c r="E71" s="247"/>
      <c r="G71" t="str" cm="1">
        <f t="array" ref="G71">_xlfn.IFS($H71='valglister og satser'!$G$11,"Løn",$H71='valglister og satser'!$G$12,"Løn",$H71='valglister og satser'!$G$10,"Øvrige omkostninger",$H71='valglister og satser'!$G$9,"Øvrige omkostninger", $H71='valglister og satser'!$G$14,"Studentermedhjælp",$H71='valglister og satser'!$G$13,"Studentermedhjælp",$H71=0," " )</f>
        <v xml:space="preserve"> </v>
      </c>
      <c r="H71" s="247"/>
      <c r="I71" s="247"/>
      <c r="J71" s="247"/>
      <c r="K71" s="85"/>
      <c r="L71" s="65"/>
      <c r="M71" s="125"/>
      <c r="N71" s="250"/>
      <c r="O71" s="247"/>
      <c r="P71" s="251"/>
      <c r="Q71" s="134">
        <f t="shared" si="28"/>
        <v>0</v>
      </c>
      <c r="R71" s="250"/>
      <c r="S71" s="252"/>
      <c r="T71" s="23" cm="1">
        <f t="array" ref="T71">IF(ISBLANK($H71),0,_xlfn.IFS($H71='valglister og satser'!$G$12,('valglister og satser'!$C$3*'Projektomk indtast'!P71*'Projektomk indtast'!O71*('Projektomk indtast'!N71/12)),$H71='valglister og satser'!$G$13,('valglister og satser'!$C$4*'Projektomk indtast'!O71*'Projektomk indtast'!P71*('Projektomk indtast'!N71/12)),$H71='valglister og satser'!$G$14,('valglister og satser'!$C$4*'Projektomk indtast'!O71*'Projektomk indtast'!P71*('Projektomk indtast'!N71/12)),$H71='valglister og satser'!$G$10,(R71*'valglister og satser'!$C$5/1000)+S71,$H71='valglister og satser'!$G$9,(R71*'valglister og satser'!$C$5/1000)+S71,$H71='valglister og satser'!$G$11,('valglister og satser'!$C$3*'Projektomk indtast'!O71*'Projektomk indtast'!P71*('Projektomk indtast'!N71/12))))</f>
        <v>0</v>
      </c>
      <c r="U71" s="125"/>
      <c r="V71" s="250"/>
      <c r="W71" s="247"/>
      <c r="X71" s="251"/>
      <c r="Y71" s="134">
        <f t="shared" si="29"/>
        <v>0</v>
      </c>
      <c r="Z71" s="250"/>
      <c r="AA71" s="252"/>
      <c r="AB71" s="23" cm="1">
        <f t="array" ref="AB71">IF(ISBLANK($H71),0,_xlfn.IFS($H71='valglister og satser'!$G$12,('valglister og satser'!$C$3*'Projektomk indtast'!X71*'Projektomk indtast'!W71*('Projektomk indtast'!V71/12)),$H71='valglister og satser'!$G$13,('valglister og satser'!$C$4*'Projektomk indtast'!W71*'Projektomk indtast'!X71*('Projektomk indtast'!V71/12)),$H71='valglister og satser'!$G$14,('valglister og satser'!$C$4*'Projektomk indtast'!W71*'Projektomk indtast'!X71*('Projektomk indtast'!V71/12)),$H71='valglister og satser'!$G$10,(Z71*'valglister og satser'!$C$5/1000)+AA71,$H71='valglister og satser'!$G$9,(Z71*'valglister og satser'!$C$5/1000)+AA71,$H71='valglister og satser'!$G$11,('valglister og satser'!$C$3*'Projektomk indtast'!W71*'Projektomk indtast'!X71*('Projektomk indtast'!V71/12))))</f>
        <v>0</v>
      </c>
      <c r="AC71" s="125"/>
      <c r="AD71" s="250"/>
      <c r="AE71" s="247"/>
      <c r="AF71" s="251"/>
      <c r="AG71" s="134">
        <f t="shared" si="30"/>
        <v>0</v>
      </c>
      <c r="AH71" s="250"/>
      <c r="AI71" s="252"/>
      <c r="AJ71" s="23" cm="1">
        <f t="array" ref="AJ71">IF(ISBLANK($H71),0,_xlfn.IFS($H71='valglister og satser'!$G$12,('valglister og satser'!$C$3*'Projektomk indtast'!AF71*'Projektomk indtast'!AE71*('Projektomk indtast'!AD71/12)),$H71='valglister og satser'!$G$13,('valglister og satser'!$C$4*'Projektomk indtast'!AE71*'Projektomk indtast'!AF71*('Projektomk indtast'!AD71/12)),$H71='valglister og satser'!$G$14,('valglister og satser'!$C$4*'Projektomk indtast'!AE71*'Projektomk indtast'!AF71*('Projektomk indtast'!AD71/12)),$H71='valglister og satser'!$G$10,(AH71*'valglister og satser'!$C$5/1000)+AI71,$H71='valglister og satser'!$G$9,(AH71*'valglister og satser'!$C$5/1000)+AI71,$H71='valglister og satser'!$G$11,('valglister og satser'!$C$3*'Projektomk indtast'!AE71*'Projektomk indtast'!AF71*('Projektomk indtast'!AD71/12))))</f>
        <v>0</v>
      </c>
      <c r="AK71" s="125"/>
      <c r="AL71" s="250"/>
      <c r="AM71" s="247"/>
      <c r="AN71" s="251"/>
      <c r="AO71" s="134">
        <f t="shared" si="31"/>
        <v>0</v>
      </c>
      <c r="AP71" s="250"/>
      <c r="AQ71" s="252"/>
      <c r="AR71" s="39" cm="1">
        <f t="array" ref="AR71">IF(ISBLANK($H71),0,_xlfn.IFS($H71='valglister og satser'!$G$12,('valglister og satser'!$C$3*'Projektomk indtast'!AN71*'Projektomk indtast'!AM71*('Projektomk indtast'!AL71/12)),$H71='valglister og satser'!$G$13,('valglister og satser'!$C$4*'Projektomk indtast'!AM71*'Projektomk indtast'!AN71*('Projektomk indtast'!AL71/12)),$H71='valglister og satser'!$G$14,('valglister og satser'!$C$4*'Projektomk indtast'!AM71*'Projektomk indtast'!AN71*('Projektomk indtast'!AL71/12)),$H71='valglister og satser'!$G$10,(AP71*'valglister og satser'!$C$5/1000)+AQ71,$H71='valglister og satser'!$G$9,(AP71*'valglister og satser'!$C$5/1000)+AQ71,$H71='valglister og satser'!$G$11,('valglister og satser'!$C$3*'Projektomk indtast'!AM71*'Projektomk indtast'!AN71*('Projektomk indtast'!AL71/12))))</f>
        <v>0</v>
      </c>
    </row>
    <row r="72" spans="3:44" ht="18" thickBot="1" x14ac:dyDescent="0.35">
      <c r="C72" s="33"/>
      <c r="E72" s="66" t="str">
        <f>D67</f>
        <v>Workshops og uddannelse</v>
      </c>
      <c r="F72" s="11">
        <f>SUM(L72:AX72)</f>
        <v>0</v>
      </c>
      <c r="G72" s="12"/>
      <c r="H72" s="12" t="s">
        <v>102</v>
      </c>
      <c r="I72" s="249" t="s">
        <v>124</v>
      </c>
      <c r="M72" s="126"/>
      <c r="N72" s="9"/>
      <c r="P72" s="131"/>
      <c r="Q72" s="131"/>
      <c r="R72" s="9"/>
      <c r="S72" s="14"/>
      <c r="T72" s="13">
        <f>SUBTOTAL(9,T68:T71)</f>
        <v>0</v>
      </c>
      <c r="U72" s="126"/>
      <c r="V72" s="9"/>
      <c r="Z72" s="9"/>
      <c r="AA72" s="14"/>
      <c r="AB72" s="70">
        <f>SUBTOTAL(9,AB68:AB71)</f>
        <v>0</v>
      </c>
      <c r="AC72" s="126"/>
      <c r="AD72" s="9"/>
      <c r="AH72" s="9"/>
      <c r="AI72" s="14"/>
      <c r="AJ72" s="70">
        <f>SUBTOTAL(9,AJ68:AJ71)</f>
        <v>0</v>
      </c>
      <c r="AK72" s="126"/>
      <c r="AL72" s="9"/>
      <c r="AP72" s="9"/>
      <c r="AQ72" s="14"/>
      <c r="AR72" s="70">
        <f>SUBTOTAL(9,AR68:AR71)</f>
        <v>0</v>
      </c>
    </row>
    <row r="73" spans="3:44" ht="17.25" x14ac:dyDescent="0.3">
      <c r="C73" s="33"/>
      <c r="E73" s="66"/>
      <c r="F73" s="12"/>
      <c r="G73" s="12"/>
      <c r="H73" s="12"/>
      <c r="M73" s="126"/>
      <c r="N73" s="9"/>
      <c r="P73" s="131"/>
      <c r="Q73" s="131"/>
      <c r="R73" s="9"/>
      <c r="S73" s="14"/>
      <c r="T73" s="52"/>
      <c r="U73" s="126"/>
      <c r="Z73" s="9"/>
      <c r="AA73" s="14"/>
      <c r="AB73" s="53"/>
      <c r="AC73" s="126"/>
      <c r="AH73" s="9"/>
      <c r="AI73" s="14"/>
      <c r="AJ73" s="53"/>
      <c r="AK73" s="126"/>
      <c r="AP73" s="9"/>
      <c r="AQ73" s="14"/>
      <c r="AR73" s="53"/>
    </row>
    <row r="74" spans="3:44" ht="17.25" x14ac:dyDescent="0.3">
      <c r="C74" s="33"/>
      <c r="D74" s="61" t="s">
        <v>74</v>
      </c>
      <c r="M74" s="127"/>
      <c r="N74" s="9"/>
      <c r="P74" s="131"/>
      <c r="Q74" s="131"/>
      <c r="R74" s="9"/>
      <c r="S74" s="14"/>
      <c r="T74" s="14"/>
      <c r="U74" s="127"/>
      <c r="Z74" s="9"/>
      <c r="AA74" s="14"/>
      <c r="AB74" s="63"/>
      <c r="AC74" s="127"/>
      <c r="AH74" s="9"/>
      <c r="AI74" s="14"/>
      <c r="AJ74" s="63"/>
      <c r="AK74" s="127"/>
      <c r="AP74" s="9"/>
      <c r="AQ74" s="14"/>
      <c r="AR74" s="63"/>
    </row>
    <row r="75" spans="3:44" ht="17.25" x14ac:dyDescent="0.3">
      <c r="C75" s="33"/>
      <c r="D75" s="64"/>
      <c r="E75" s="247" t="s">
        <v>75</v>
      </c>
      <c r="G75" t="str" cm="1">
        <f t="array" ref="G75">_xlfn.IFS($H75='valglister og satser'!$G$11,"Løn",$H75='valglister og satser'!$G$12,"Løn",$H75='valglister og satser'!$G$10,"Øvrige omkostninger",$H75='valglister og satser'!$G$9,"Øvrige omkostninger", $H75='valglister og satser'!$G$14,"Studentermedhjælp",$H75='valglister og satser'!$G$13,"Studentermedhjælp",$H75=0," " )</f>
        <v xml:space="preserve"> </v>
      </c>
      <c r="H75" s="247"/>
      <c r="I75" s="247"/>
      <c r="J75" s="247"/>
      <c r="K75" s="85"/>
      <c r="L75" s="65"/>
      <c r="M75" s="125"/>
      <c r="N75" s="250"/>
      <c r="O75" s="247"/>
      <c r="P75" s="251"/>
      <c r="Q75" s="134">
        <f>N75/12*O75*P75</f>
        <v>0</v>
      </c>
      <c r="R75" s="250"/>
      <c r="S75" s="252"/>
      <c r="T75" s="23" cm="1">
        <f t="array" ref="T75">IF(ISBLANK($H75),0,_xlfn.IFS($H75='valglister og satser'!$G$12,('valglister og satser'!$C$3*'Projektomk indtast'!P75*'Projektomk indtast'!O75*('Projektomk indtast'!N75/12)),$H75='valglister og satser'!$G$13,('valglister og satser'!$C$4*'Projektomk indtast'!O75*'Projektomk indtast'!P75*('Projektomk indtast'!N75/12)),$H75='valglister og satser'!$G$14,('valglister og satser'!$C$4*'Projektomk indtast'!O75*'Projektomk indtast'!P75*('Projektomk indtast'!N75/12)),$H75='valglister og satser'!$G$10,(R75*'valglister og satser'!$C$5/1000)+S75,$H75='valglister og satser'!$G$9,(R75*'valglister og satser'!$C$5/1000)+S75,$H75='valglister og satser'!$G$11,('valglister og satser'!$C$3*'Projektomk indtast'!O75*'Projektomk indtast'!P75*('Projektomk indtast'!N75/12))))</f>
        <v>0</v>
      </c>
      <c r="U75" s="125"/>
      <c r="V75" s="250"/>
      <c r="W75" s="247"/>
      <c r="X75" s="251"/>
      <c r="Y75" s="134">
        <f>V75/12*W75*X75</f>
        <v>0</v>
      </c>
      <c r="Z75" s="250"/>
      <c r="AA75" s="252"/>
      <c r="AB75" s="23" cm="1">
        <f t="array" ref="AB75">IF(ISBLANK($H75),0,_xlfn.IFS($H75='valglister og satser'!$G$12,('valglister og satser'!$C$3*'Projektomk indtast'!X75*'Projektomk indtast'!W75*('Projektomk indtast'!V75/12)),$H75='valglister og satser'!$G$13,('valglister og satser'!$C$4*'Projektomk indtast'!W75*'Projektomk indtast'!X75*('Projektomk indtast'!V75/12)),$H75='valglister og satser'!$G$14,('valglister og satser'!$C$4*'Projektomk indtast'!W75*'Projektomk indtast'!X75*('Projektomk indtast'!V75/12)),$H75='valglister og satser'!$G$10,(Z75*'valglister og satser'!$C$5/1000)+AA75,$H75='valglister og satser'!$G$9,(Z75*'valglister og satser'!$C$5/1000)+AA75,$H75='valglister og satser'!$G$11,('valglister og satser'!$C$3*'Projektomk indtast'!W75*'Projektomk indtast'!X75*('Projektomk indtast'!V75/12))))</f>
        <v>0</v>
      </c>
      <c r="AC75" s="125"/>
      <c r="AD75" s="250"/>
      <c r="AE75" s="247"/>
      <c r="AF75" s="251"/>
      <c r="AG75" s="134">
        <f>AD75/12*AE75*AF75</f>
        <v>0</v>
      </c>
      <c r="AH75" s="250"/>
      <c r="AI75" s="252"/>
      <c r="AJ75" s="23" cm="1">
        <f t="array" ref="AJ75">IF(ISBLANK($H75),0,_xlfn.IFS($H75='valglister og satser'!$G$12,('valglister og satser'!$C$3*'Projektomk indtast'!AF75*'Projektomk indtast'!AE75*('Projektomk indtast'!AD75/12)),$H75='valglister og satser'!$G$13,('valglister og satser'!$C$4*'Projektomk indtast'!AE75*'Projektomk indtast'!AF75*('Projektomk indtast'!AD75/12)),$H75='valglister og satser'!$G$14,('valglister og satser'!$C$4*'Projektomk indtast'!AE75*'Projektomk indtast'!AF75*('Projektomk indtast'!AD75/12)),$H75='valglister og satser'!$G$10,(AH75*'valglister og satser'!$C$5/1000)+AI75,$H75='valglister og satser'!$G$9,(AH75*'valglister og satser'!$C$5/1000)+AI75,$H75='valglister og satser'!$G$11,('valglister og satser'!$C$3*'Projektomk indtast'!AE75*'Projektomk indtast'!AF75*('Projektomk indtast'!AD75/12))))</f>
        <v>0</v>
      </c>
      <c r="AK75" s="125"/>
      <c r="AL75" s="250"/>
      <c r="AM75" s="247"/>
      <c r="AN75" s="251"/>
      <c r="AO75" s="134">
        <f>AL75/12*AM75*AN75</f>
        <v>0</v>
      </c>
      <c r="AP75" s="250"/>
      <c r="AQ75" s="252"/>
      <c r="AR75" s="39" cm="1">
        <f t="array" ref="AR75">IF(ISBLANK($H75),0,_xlfn.IFS($H75='valglister og satser'!$G$12,('valglister og satser'!$C$3*'Projektomk indtast'!AN75*'Projektomk indtast'!AM75*('Projektomk indtast'!AL75/12)),$H75='valglister og satser'!$G$13,('valglister og satser'!$C$4*'Projektomk indtast'!AM75*'Projektomk indtast'!AN75*('Projektomk indtast'!AL75/12)),$H75='valglister og satser'!$G$14,('valglister og satser'!$C$4*'Projektomk indtast'!AM75*'Projektomk indtast'!AN75*('Projektomk indtast'!AL75/12)),$H75='valglister og satser'!$G$10,(AP75*'valglister og satser'!$C$5/1000)+AQ75,$H75='valglister og satser'!$G$9,(AP75*'valglister og satser'!$C$5/1000)+AQ75,$H75='valglister og satser'!$G$11,('valglister og satser'!$C$3*'Projektomk indtast'!AM75*'Projektomk indtast'!AN75*('Projektomk indtast'!AL75/12))))</f>
        <v>0</v>
      </c>
    </row>
    <row r="76" spans="3:44" ht="17.25" x14ac:dyDescent="0.3">
      <c r="C76" s="33"/>
      <c r="D76" s="64"/>
      <c r="E76" s="247"/>
      <c r="G76" t="str" cm="1">
        <f t="array" ref="G76">_xlfn.IFS($H76='valglister og satser'!$G$11,"Løn",$H76='valglister og satser'!$G$12,"Løn",$H76='valglister og satser'!$G$10,"Øvrige omkostninger",$H76='valglister og satser'!$G$9,"Øvrige omkostninger", $H76='valglister og satser'!$G$14,"Studentermedhjælp",$H76='valglister og satser'!$G$13,"Studentermedhjælp",$H76=0," " )</f>
        <v xml:space="preserve"> </v>
      </c>
      <c r="H76" s="247"/>
      <c r="I76" s="247"/>
      <c r="J76" s="247"/>
      <c r="K76" s="85"/>
      <c r="L76" s="65"/>
      <c r="M76" s="125"/>
      <c r="N76" s="250"/>
      <c r="O76" s="247"/>
      <c r="P76" s="251"/>
      <c r="Q76" s="134">
        <f t="shared" ref="Q76:Q78" si="32">N76/12*O76*P76</f>
        <v>0</v>
      </c>
      <c r="R76" s="250"/>
      <c r="S76" s="252"/>
      <c r="T76" s="23" cm="1">
        <f t="array" ref="T76">IF(ISBLANK($H76),0,_xlfn.IFS($H76='valglister og satser'!$G$12,('valglister og satser'!$C$3*'Projektomk indtast'!P76*'Projektomk indtast'!O76*('Projektomk indtast'!N76/12)),$H76='valglister og satser'!$G$13,('valglister og satser'!$C$4*'Projektomk indtast'!O76*'Projektomk indtast'!P76*('Projektomk indtast'!N76/12)),$H76='valglister og satser'!$G$14,('valglister og satser'!$C$4*'Projektomk indtast'!O76*'Projektomk indtast'!P76*('Projektomk indtast'!N76/12)),$H76='valglister og satser'!$G$10,(R76*'valglister og satser'!$C$5/1000)+S76,$H76='valglister og satser'!$G$9,(R76*'valglister og satser'!$C$5/1000)+S76,$H76='valglister og satser'!$G$11,('valglister og satser'!$C$3*'Projektomk indtast'!O76*'Projektomk indtast'!P76*('Projektomk indtast'!N76/12))))</f>
        <v>0</v>
      </c>
      <c r="U76" s="125"/>
      <c r="V76" s="250"/>
      <c r="W76" s="247"/>
      <c r="X76" s="251"/>
      <c r="Y76" s="134">
        <f t="shared" ref="Y76:Y78" si="33">V76/12*W76*X76</f>
        <v>0</v>
      </c>
      <c r="Z76" s="250"/>
      <c r="AA76" s="252"/>
      <c r="AB76" s="23" cm="1">
        <f t="array" ref="AB76">IF(ISBLANK($H76),0,_xlfn.IFS($H76='valglister og satser'!$G$12,('valglister og satser'!$C$3*'Projektomk indtast'!X76*'Projektomk indtast'!W76*('Projektomk indtast'!V76/12)),$H76='valglister og satser'!$G$13,('valglister og satser'!$C$4*'Projektomk indtast'!W76*'Projektomk indtast'!X76*('Projektomk indtast'!V76/12)),$H76='valglister og satser'!$G$14,('valglister og satser'!$C$4*'Projektomk indtast'!W76*'Projektomk indtast'!X76*('Projektomk indtast'!V76/12)),$H76='valglister og satser'!$G$10,(Z76*'valglister og satser'!$C$5/1000)+AA76,$H76='valglister og satser'!$G$9,(Z76*'valglister og satser'!$C$5/1000)+AA76,$H76='valglister og satser'!$G$11,('valglister og satser'!$C$3*'Projektomk indtast'!W76*'Projektomk indtast'!X76*('Projektomk indtast'!V76/12))))</f>
        <v>0</v>
      </c>
      <c r="AC76" s="125"/>
      <c r="AD76" s="250"/>
      <c r="AE76" s="247"/>
      <c r="AF76" s="251"/>
      <c r="AG76" s="134">
        <f t="shared" ref="AG76:AG78" si="34">AD76/12*AE76*AF76</f>
        <v>0</v>
      </c>
      <c r="AH76" s="250"/>
      <c r="AI76" s="252"/>
      <c r="AJ76" s="23" cm="1">
        <f t="array" ref="AJ76">IF(ISBLANK($H76),0,_xlfn.IFS($H76='valglister og satser'!$G$12,('valglister og satser'!$C$3*'Projektomk indtast'!AF76*'Projektomk indtast'!AE76*('Projektomk indtast'!AD76/12)),$H76='valglister og satser'!$G$13,('valglister og satser'!$C$4*'Projektomk indtast'!AE76*'Projektomk indtast'!AF76*('Projektomk indtast'!AD76/12)),$H76='valglister og satser'!$G$14,('valglister og satser'!$C$4*'Projektomk indtast'!AE76*'Projektomk indtast'!AF76*('Projektomk indtast'!AD76/12)),$H76='valglister og satser'!$G$10,(AH76*'valglister og satser'!$C$5/1000)+AI76,$H76='valglister og satser'!$G$9,(AH76*'valglister og satser'!$C$5/1000)+AI76,$H76='valglister og satser'!$G$11,('valglister og satser'!$C$3*'Projektomk indtast'!AE76*'Projektomk indtast'!AF76*('Projektomk indtast'!AD76/12))))</f>
        <v>0</v>
      </c>
      <c r="AK76" s="125"/>
      <c r="AL76" s="250"/>
      <c r="AM76" s="247"/>
      <c r="AN76" s="251"/>
      <c r="AO76" s="134">
        <f t="shared" ref="AO76:AO78" si="35">AL76/12*AM76*AN76</f>
        <v>0</v>
      </c>
      <c r="AP76" s="250"/>
      <c r="AQ76" s="252"/>
      <c r="AR76" s="39" cm="1">
        <f t="array" ref="AR76">IF(ISBLANK($H76),0,_xlfn.IFS($H76='valglister og satser'!$G$12,('valglister og satser'!$C$3*'Projektomk indtast'!AN76*'Projektomk indtast'!AM76*('Projektomk indtast'!AL76/12)),$H76='valglister og satser'!$G$13,('valglister og satser'!$C$4*'Projektomk indtast'!AM76*'Projektomk indtast'!AN76*('Projektomk indtast'!AL76/12)),$H76='valglister og satser'!$G$14,('valglister og satser'!$C$4*'Projektomk indtast'!AM76*'Projektomk indtast'!AN76*('Projektomk indtast'!AL76/12)),$H76='valglister og satser'!$G$10,(AP76*'valglister og satser'!$C$5/1000)+AQ76,$H76='valglister og satser'!$G$9,(AP76*'valglister og satser'!$C$5/1000)+AQ76,$H76='valglister og satser'!$G$11,('valglister og satser'!$C$3*'Projektomk indtast'!AM76*'Projektomk indtast'!AN76*('Projektomk indtast'!AL76/12))))</f>
        <v>0</v>
      </c>
    </row>
    <row r="77" spans="3:44" ht="17.25" x14ac:dyDescent="0.3">
      <c r="C77" s="33"/>
      <c r="D77" s="64"/>
      <c r="E77" s="247"/>
      <c r="G77" t="str" cm="1">
        <f t="array" ref="G77">_xlfn.IFS($H77='valglister og satser'!$G$11,"Løn",$H77='valglister og satser'!$G$12,"Løn",$H77='valglister og satser'!$G$10,"Øvrige omkostninger",$H77='valglister og satser'!$G$9,"Øvrige omkostninger", $H77='valglister og satser'!$G$14,"Studentermedhjælp",$H77='valglister og satser'!$G$13,"Studentermedhjælp",$H77=0," " )</f>
        <v xml:space="preserve"> </v>
      </c>
      <c r="H77" s="247"/>
      <c r="I77" s="247"/>
      <c r="J77" s="247"/>
      <c r="K77" s="85"/>
      <c r="L77" s="65"/>
      <c r="M77" s="125"/>
      <c r="N77" s="250"/>
      <c r="O77" s="247"/>
      <c r="P77" s="251"/>
      <c r="Q77" s="134">
        <f t="shared" si="32"/>
        <v>0</v>
      </c>
      <c r="R77" s="250"/>
      <c r="S77" s="252"/>
      <c r="T77" s="23" cm="1">
        <f t="array" ref="T77">IF(ISBLANK($H77),0,_xlfn.IFS($H77='valglister og satser'!$G$12,('valglister og satser'!$C$3*'Projektomk indtast'!P77*'Projektomk indtast'!O77*('Projektomk indtast'!N77/12)),$H77='valglister og satser'!$G$13,('valglister og satser'!$C$4*'Projektomk indtast'!O77*'Projektomk indtast'!P77*('Projektomk indtast'!N77/12)),$H77='valglister og satser'!$G$14,('valglister og satser'!$C$4*'Projektomk indtast'!O77*'Projektomk indtast'!P77*('Projektomk indtast'!N77/12)),$H77='valglister og satser'!$G$10,(R77*'valglister og satser'!$C$5/1000)+S77,$H77='valglister og satser'!$G$9,(R77*'valglister og satser'!$C$5/1000)+S77,$H77='valglister og satser'!$G$11,('valglister og satser'!$C$3*'Projektomk indtast'!O77*'Projektomk indtast'!P77*('Projektomk indtast'!N77/12))))</f>
        <v>0</v>
      </c>
      <c r="U77" s="125"/>
      <c r="V77" s="250"/>
      <c r="W77" s="247"/>
      <c r="X77" s="253"/>
      <c r="Y77" s="134">
        <f t="shared" si="33"/>
        <v>0</v>
      </c>
      <c r="Z77" s="250"/>
      <c r="AA77" s="252"/>
      <c r="AB77" s="23" cm="1">
        <f t="array" ref="AB77">IF(ISBLANK($H77),0,_xlfn.IFS($H77='valglister og satser'!$G$12,('valglister og satser'!$C$3*'Projektomk indtast'!X77*'Projektomk indtast'!W77*('Projektomk indtast'!V77/12)),$H77='valglister og satser'!$G$13,('valglister og satser'!$C$4*'Projektomk indtast'!W77*'Projektomk indtast'!X77*('Projektomk indtast'!V77/12)),$H77='valglister og satser'!$G$14,('valglister og satser'!$C$4*'Projektomk indtast'!W77*'Projektomk indtast'!X77*('Projektomk indtast'!V77/12)),$H77='valglister og satser'!$G$10,(Z77*'valglister og satser'!$C$5/1000)+AA77,$H77='valglister og satser'!$G$9,(Z77*'valglister og satser'!$C$5/1000)+AA77,$H77='valglister og satser'!$G$11,('valglister og satser'!$C$3*'Projektomk indtast'!W77*'Projektomk indtast'!X77*('Projektomk indtast'!V77/12))))</f>
        <v>0</v>
      </c>
      <c r="AC77" s="125"/>
      <c r="AD77" s="250"/>
      <c r="AE77" s="247"/>
      <c r="AF77" s="253"/>
      <c r="AG77" s="134">
        <f t="shared" si="34"/>
        <v>0</v>
      </c>
      <c r="AH77" s="250"/>
      <c r="AI77" s="252"/>
      <c r="AJ77" s="23" cm="1">
        <f t="array" ref="AJ77">IF(ISBLANK($H77),0,_xlfn.IFS($H77='valglister og satser'!$G$12,('valglister og satser'!$C$3*'Projektomk indtast'!AF77*'Projektomk indtast'!AE77*('Projektomk indtast'!AD77/12)),$H77='valglister og satser'!$G$13,('valglister og satser'!$C$4*'Projektomk indtast'!AE77*'Projektomk indtast'!AF77*('Projektomk indtast'!AD77/12)),$H77='valglister og satser'!$G$14,('valglister og satser'!$C$4*'Projektomk indtast'!AE77*'Projektomk indtast'!AF77*('Projektomk indtast'!AD77/12)),$H77='valglister og satser'!$G$10,(AH77*'valglister og satser'!$C$5/1000)+AI77,$H77='valglister og satser'!$G$9,(AH77*'valglister og satser'!$C$5/1000)+AI77,$H77='valglister og satser'!$G$11,('valglister og satser'!$C$3*'Projektomk indtast'!AE77*'Projektomk indtast'!AF77*('Projektomk indtast'!AD77/12))))</f>
        <v>0</v>
      </c>
      <c r="AK77" s="125"/>
      <c r="AL77" s="250"/>
      <c r="AM77" s="247"/>
      <c r="AN77" s="253"/>
      <c r="AO77" s="134">
        <f t="shared" si="35"/>
        <v>0</v>
      </c>
      <c r="AP77" s="250"/>
      <c r="AQ77" s="252"/>
      <c r="AR77" s="39" cm="1">
        <f t="array" ref="AR77">IF(ISBLANK($H77),0,_xlfn.IFS($H77='valglister og satser'!$G$12,('valglister og satser'!$C$3*'Projektomk indtast'!AN77*'Projektomk indtast'!AM77*('Projektomk indtast'!AL77/12)),$H77='valglister og satser'!$G$13,('valglister og satser'!$C$4*'Projektomk indtast'!AM77*'Projektomk indtast'!AN77*('Projektomk indtast'!AL77/12)),$H77='valglister og satser'!$G$14,('valglister og satser'!$C$4*'Projektomk indtast'!AM77*'Projektomk indtast'!AN77*('Projektomk indtast'!AL77/12)),$H77='valglister og satser'!$G$10,(AP77*'valglister og satser'!$C$5/1000)+AQ77,$H77='valglister og satser'!$G$9,(AP77*'valglister og satser'!$C$5/1000)+AQ77,$H77='valglister og satser'!$G$11,('valglister og satser'!$C$3*'Projektomk indtast'!AM77*'Projektomk indtast'!AN77*('Projektomk indtast'!AL77/12))))</f>
        <v>0</v>
      </c>
    </row>
    <row r="78" spans="3:44" ht="17.25" x14ac:dyDescent="0.3">
      <c r="C78" s="33"/>
      <c r="D78" s="64"/>
      <c r="E78" s="247"/>
      <c r="G78" t="str" cm="1">
        <f t="array" ref="G78">_xlfn.IFS($H78='valglister og satser'!$G$11,"Løn",$H78='valglister og satser'!$G$12,"Løn",$H78='valglister og satser'!$G$10,"Øvrige omkostninger",$H78='valglister og satser'!$G$9,"Øvrige omkostninger", $H78='valglister og satser'!$G$14,"Studentermedhjælp",$H78='valglister og satser'!$G$13,"Studentermedhjælp",$H78=0," " )</f>
        <v xml:space="preserve"> </v>
      </c>
      <c r="H78" s="247"/>
      <c r="I78" s="247"/>
      <c r="J78" s="247"/>
      <c r="K78" s="85"/>
      <c r="L78" s="65"/>
      <c r="M78" s="125"/>
      <c r="N78" s="250"/>
      <c r="O78" s="247"/>
      <c r="P78" s="251"/>
      <c r="Q78" s="134">
        <f t="shared" si="32"/>
        <v>0</v>
      </c>
      <c r="R78" s="250"/>
      <c r="S78" s="252"/>
      <c r="T78" s="23" cm="1">
        <f t="array" ref="T78">IF(ISBLANK($H78),0,_xlfn.IFS($H78='valglister og satser'!$G$12,('valglister og satser'!$C$3*'Projektomk indtast'!P78*'Projektomk indtast'!O78*('Projektomk indtast'!N78/12)),$H78='valglister og satser'!$G$13,('valglister og satser'!$C$4*'Projektomk indtast'!O78*'Projektomk indtast'!P78*('Projektomk indtast'!N78/12)),$H78='valglister og satser'!$G$14,('valglister og satser'!$C$4*'Projektomk indtast'!O78*'Projektomk indtast'!P78*('Projektomk indtast'!N78/12)),$H78='valglister og satser'!$G$10,(R78*'valglister og satser'!$C$5/1000)+S78,$H78='valglister og satser'!$G$9,(R78*'valglister og satser'!$C$5/1000)+S78,$H78='valglister og satser'!$G$11,('valglister og satser'!$C$3*'Projektomk indtast'!O78*'Projektomk indtast'!P78*('Projektomk indtast'!N78/12))))</f>
        <v>0</v>
      </c>
      <c r="U78" s="125"/>
      <c r="V78" s="250"/>
      <c r="W78" s="247"/>
      <c r="X78" s="253"/>
      <c r="Y78" s="134">
        <f t="shared" si="33"/>
        <v>0</v>
      </c>
      <c r="Z78" s="250"/>
      <c r="AA78" s="252"/>
      <c r="AB78" s="23" cm="1">
        <f t="array" ref="AB78">IF(ISBLANK($H78),0,_xlfn.IFS($H78='valglister og satser'!$G$12,('valglister og satser'!$C$3*'Projektomk indtast'!X78*'Projektomk indtast'!W78*('Projektomk indtast'!V78/12)),$H78='valglister og satser'!$G$13,('valglister og satser'!$C$4*'Projektomk indtast'!W78*'Projektomk indtast'!X78*('Projektomk indtast'!V78/12)),$H78='valglister og satser'!$G$14,('valglister og satser'!$C$4*'Projektomk indtast'!W78*'Projektomk indtast'!X78*('Projektomk indtast'!V78/12)),$H78='valglister og satser'!$G$10,(Z78*'valglister og satser'!$C$5/1000)+AA78,$H78='valglister og satser'!$G$9,(Z78*'valglister og satser'!$C$5/1000)+AA78,$H78='valglister og satser'!$G$11,('valglister og satser'!$C$3*'Projektomk indtast'!W78*'Projektomk indtast'!X78*('Projektomk indtast'!V78/12))))</f>
        <v>0</v>
      </c>
      <c r="AC78" s="125"/>
      <c r="AD78" s="250"/>
      <c r="AE78" s="247"/>
      <c r="AF78" s="253"/>
      <c r="AG78" s="134">
        <f t="shared" si="34"/>
        <v>0</v>
      </c>
      <c r="AH78" s="250"/>
      <c r="AI78" s="252"/>
      <c r="AJ78" s="23" cm="1">
        <f t="array" ref="AJ78">IF(ISBLANK($H78),0,_xlfn.IFS($H78='valglister og satser'!$G$12,('valglister og satser'!$C$3*'Projektomk indtast'!AF78*'Projektomk indtast'!AE78*('Projektomk indtast'!AD78/12)),$H78='valglister og satser'!$G$13,('valglister og satser'!$C$4*'Projektomk indtast'!AE78*'Projektomk indtast'!AF78*('Projektomk indtast'!AD78/12)),$H78='valglister og satser'!$G$14,('valglister og satser'!$C$4*'Projektomk indtast'!AE78*'Projektomk indtast'!AF78*('Projektomk indtast'!AD78/12)),$H78='valglister og satser'!$G$10,(AH78*'valglister og satser'!$C$5/1000)+AI78,$H78='valglister og satser'!$G$9,(AH78*'valglister og satser'!$C$5/1000)+AI78,$H78='valglister og satser'!$G$11,('valglister og satser'!$C$3*'Projektomk indtast'!AE78*'Projektomk indtast'!AF78*('Projektomk indtast'!AD78/12))))</f>
        <v>0</v>
      </c>
      <c r="AK78" s="125"/>
      <c r="AL78" s="250"/>
      <c r="AM78" s="247"/>
      <c r="AN78" s="253"/>
      <c r="AO78" s="134">
        <f t="shared" si="35"/>
        <v>0</v>
      </c>
      <c r="AP78" s="250"/>
      <c r="AQ78" s="252"/>
      <c r="AR78" s="39" cm="1">
        <f t="array" ref="AR78">IF(ISBLANK($H78),0,_xlfn.IFS($H78='valglister og satser'!$G$12,('valglister og satser'!$C$3*'Projektomk indtast'!AN78*'Projektomk indtast'!AM78*('Projektomk indtast'!AL78/12)),$H78='valglister og satser'!$G$13,('valglister og satser'!$C$4*'Projektomk indtast'!AM78*'Projektomk indtast'!AN78*('Projektomk indtast'!AL78/12)),$H78='valglister og satser'!$G$14,('valglister og satser'!$C$4*'Projektomk indtast'!AM78*'Projektomk indtast'!AN78*('Projektomk indtast'!AL78/12)),$H78='valglister og satser'!$G$10,(AP78*'valglister og satser'!$C$5/1000)+AQ78,$H78='valglister og satser'!$G$9,(AP78*'valglister og satser'!$C$5/1000)+AQ78,$H78='valglister og satser'!$G$11,('valglister og satser'!$C$3*'Projektomk indtast'!AM78*'Projektomk indtast'!AN78*('Projektomk indtast'!AL78/12))))</f>
        <v>0</v>
      </c>
    </row>
    <row r="79" spans="3:44" ht="18" thickBot="1" x14ac:dyDescent="0.35">
      <c r="C79" s="33"/>
      <c r="E79" s="66" t="str">
        <f>D74</f>
        <v>Rejse- og forplejning</v>
      </c>
      <c r="F79" s="11">
        <f>SUM(L79:AX79)</f>
        <v>0</v>
      </c>
      <c r="G79" s="12"/>
      <c r="H79" s="12" t="s">
        <v>102</v>
      </c>
      <c r="I79" s="249" t="s">
        <v>125</v>
      </c>
      <c r="M79" s="126"/>
      <c r="N79" s="9"/>
      <c r="P79" s="131"/>
      <c r="Q79" s="131"/>
      <c r="R79" s="9"/>
      <c r="S79" s="14"/>
      <c r="T79" s="13">
        <f>SUBTOTAL(9,T75:T78)</f>
        <v>0</v>
      </c>
      <c r="U79" s="126"/>
      <c r="V79" s="9"/>
      <c r="Z79" s="9"/>
      <c r="AA79" s="14"/>
      <c r="AB79" s="70">
        <f>SUBTOTAL(9,AB75:AB78)</f>
        <v>0</v>
      </c>
      <c r="AC79" s="126"/>
      <c r="AD79" s="9"/>
      <c r="AH79" s="9"/>
      <c r="AI79" s="14"/>
      <c r="AJ79" s="70">
        <f>SUBTOTAL(9,AJ75:AJ78)</f>
        <v>0</v>
      </c>
      <c r="AK79" s="126"/>
      <c r="AL79" s="9"/>
      <c r="AP79" s="9"/>
      <c r="AQ79" s="14"/>
      <c r="AR79" s="70">
        <f>SUBTOTAL(9,AR75:AR78)</f>
        <v>0</v>
      </c>
    </row>
    <row r="80" spans="3:44" ht="17.25" x14ac:dyDescent="0.3">
      <c r="C80" s="33"/>
      <c r="E80" s="66"/>
      <c r="F80" s="12"/>
      <c r="G80" s="12"/>
      <c r="H80" s="12"/>
      <c r="M80" s="126"/>
      <c r="N80" s="9"/>
      <c r="P80" s="131"/>
      <c r="Q80" s="131"/>
      <c r="R80" s="9"/>
      <c r="S80" s="14"/>
      <c r="T80" s="52"/>
      <c r="U80" s="126"/>
      <c r="Z80" s="9"/>
      <c r="AA80" s="14"/>
      <c r="AB80" s="53"/>
      <c r="AC80" s="126"/>
      <c r="AH80" s="9"/>
      <c r="AI80" s="14"/>
      <c r="AJ80" s="53"/>
      <c r="AK80" s="126"/>
      <c r="AP80" s="9"/>
      <c r="AQ80" s="14"/>
      <c r="AR80" s="53"/>
    </row>
    <row r="81" spans="3:44" ht="17.25" x14ac:dyDescent="0.3">
      <c r="C81" s="33"/>
      <c r="D81" s="254" t="s">
        <v>65</v>
      </c>
      <c r="E81" s="255"/>
      <c r="F81" s="248" t="s">
        <v>66</v>
      </c>
      <c r="M81" s="127"/>
      <c r="N81" s="9"/>
      <c r="P81" s="131"/>
      <c r="Q81" s="131"/>
      <c r="R81" s="9"/>
      <c r="S81" s="14"/>
      <c r="T81" s="14"/>
      <c r="U81" s="127"/>
      <c r="Z81" s="9"/>
      <c r="AA81" s="14"/>
      <c r="AB81" s="63"/>
      <c r="AC81" s="127"/>
      <c r="AH81" s="9"/>
      <c r="AI81" s="14"/>
      <c r="AJ81" s="63"/>
      <c r="AK81" s="127"/>
      <c r="AP81" s="9"/>
      <c r="AQ81" s="14"/>
      <c r="AR81" s="63"/>
    </row>
    <row r="82" spans="3:44" ht="17.25" x14ac:dyDescent="0.3">
      <c r="C82" s="33"/>
      <c r="D82" s="64"/>
      <c r="E82" s="247" t="s">
        <v>76</v>
      </c>
      <c r="H82" s="247"/>
      <c r="I82" s="247"/>
      <c r="J82" s="247"/>
      <c r="K82" s="85"/>
      <c r="L82" s="65"/>
      <c r="M82" s="125"/>
      <c r="N82" s="250"/>
      <c r="O82" s="247"/>
      <c r="P82" s="251"/>
      <c r="Q82" s="134">
        <f>N82/12*O82*P82</f>
        <v>0</v>
      </c>
      <c r="R82" s="250"/>
      <c r="S82" s="252"/>
      <c r="T82" s="23" cm="1">
        <f t="array" ref="T82">IF(ISBLANK($H82),0,_xlfn.IFS($H82='valglister og satser'!$G$12,('valglister og satser'!$C$3*'Projektomk indtast'!P82*'Projektomk indtast'!O82*('Projektomk indtast'!N82/12)),$H82='valglister og satser'!$G$13,('valglister og satser'!$C$4*'Projektomk indtast'!O82*'Projektomk indtast'!P82*('Projektomk indtast'!N82/12)),$H82='valglister og satser'!$G$14,('valglister og satser'!$C$4*'Projektomk indtast'!O82*'Projektomk indtast'!P82*('Projektomk indtast'!N82/12)),$H82='valglister og satser'!$G$10,(R82*'valglister og satser'!$C$5/1000)+S82,$H82='valglister og satser'!$G$9,(R82*'valglister og satser'!$C$5/1000)+S82,$H82='valglister og satser'!$G$11,('valglister og satser'!$C$3*'Projektomk indtast'!O82*'Projektomk indtast'!P82*('Projektomk indtast'!N82/12))))</f>
        <v>0</v>
      </c>
      <c r="U82" s="125"/>
      <c r="V82" s="250"/>
      <c r="W82" s="247"/>
      <c r="X82" s="253"/>
      <c r="Y82" s="134">
        <f>V82/12*W82*X82</f>
        <v>0</v>
      </c>
      <c r="Z82" s="250"/>
      <c r="AA82" s="252"/>
      <c r="AB82" s="23" cm="1">
        <f t="array" ref="AB82">IF(ISBLANK($H82),0,_xlfn.IFS($H82='valglister og satser'!$G$12,('valglister og satser'!$C$3*'Projektomk indtast'!X82*'Projektomk indtast'!W82*('Projektomk indtast'!V82/12)),$H82='valglister og satser'!$G$13,('valglister og satser'!$C$4*'Projektomk indtast'!W82*'Projektomk indtast'!X82*('Projektomk indtast'!V82/12)),$H82='valglister og satser'!$G$14,('valglister og satser'!$C$4*'Projektomk indtast'!W82*'Projektomk indtast'!X82*('Projektomk indtast'!V82/12)),$H82='valglister og satser'!$G$10,(Z82*'valglister og satser'!$C$5/1000)+AA82,$H82='valglister og satser'!$G$9,(Z82*'valglister og satser'!$C$5/1000)+AA82,$H82='valglister og satser'!$G$11,('valglister og satser'!$C$3*'Projektomk indtast'!W82*'Projektomk indtast'!X82*('Projektomk indtast'!V82/12))))</f>
        <v>0</v>
      </c>
      <c r="AC82" s="125"/>
      <c r="AD82" s="250"/>
      <c r="AE82" s="247"/>
      <c r="AF82" s="253"/>
      <c r="AG82" s="134">
        <f>AD82/12*AE82*AF82</f>
        <v>0</v>
      </c>
      <c r="AH82" s="250"/>
      <c r="AI82" s="252"/>
      <c r="AJ82" s="23" cm="1">
        <f t="array" ref="AJ82">IF(ISBLANK($H82),0,_xlfn.IFS($H82='valglister og satser'!$G$12,('valglister og satser'!$C$3*'Projektomk indtast'!AF82*'Projektomk indtast'!AE82*('Projektomk indtast'!AD82/12)),$H82='valglister og satser'!$G$13,('valglister og satser'!$C$4*'Projektomk indtast'!AE82*'Projektomk indtast'!AF82*('Projektomk indtast'!AD82/12)),$H82='valglister og satser'!$G$14,('valglister og satser'!$C$4*'Projektomk indtast'!AE82*'Projektomk indtast'!AF82*('Projektomk indtast'!AD82/12)),$H82='valglister og satser'!$G$10,(AH82*'valglister og satser'!$C$5/1000)+AI82,$H82='valglister og satser'!$G$9,(AH82*'valglister og satser'!$C$5/1000)+AI82,$H82='valglister og satser'!$G$11,('valglister og satser'!$C$3*'Projektomk indtast'!AE82*'Projektomk indtast'!AF82*('Projektomk indtast'!AD82/12))))</f>
        <v>0</v>
      </c>
      <c r="AK82" s="125"/>
      <c r="AL82" s="250"/>
      <c r="AM82" s="247"/>
      <c r="AN82" s="253"/>
      <c r="AO82" s="134">
        <f>AL82/12*AM82*AN82</f>
        <v>0</v>
      </c>
      <c r="AP82" s="250"/>
      <c r="AQ82" s="252"/>
      <c r="AR82" s="39" cm="1">
        <f t="array" ref="AR82">IF(ISBLANK($H82),0,_xlfn.IFS($H82='valglister og satser'!$G$12,('valglister og satser'!$C$3*'Projektomk indtast'!AN82*'Projektomk indtast'!AM82*('Projektomk indtast'!AL82/12)),$H82='valglister og satser'!$G$13,('valglister og satser'!$C$4*'Projektomk indtast'!AM82*'Projektomk indtast'!AN82*('Projektomk indtast'!AL82/12)),$H82='valglister og satser'!$G$14,('valglister og satser'!$C$4*'Projektomk indtast'!AM82*'Projektomk indtast'!AN82*('Projektomk indtast'!AL82/12)),$H82='valglister og satser'!$G$10,(AP82*'valglister og satser'!$C$5/1000)+AQ82,$H82='valglister og satser'!$G$9,(AP82*'valglister og satser'!$C$5/1000)+AQ82,$H82='valglister og satser'!$G$11,('valglister og satser'!$C$3*'Projektomk indtast'!AM82*'Projektomk indtast'!AN82*('Projektomk indtast'!AL82/12))))</f>
        <v>0</v>
      </c>
    </row>
    <row r="83" spans="3:44" ht="17.25" x14ac:dyDescent="0.3">
      <c r="C83" s="33"/>
      <c r="D83" s="64"/>
      <c r="E83" s="247"/>
      <c r="H83" s="247"/>
      <c r="I83" s="247"/>
      <c r="J83" s="247"/>
      <c r="K83" s="85"/>
      <c r="L83" s="65"/>
      <c r="M83" s="125"/>
      <c r="N83" s="250"/>
      <c r="O83" s="247"/>
      <c r="P83" s="251"/>
      <c r="Q83" s="134">
        <f t="shared" ref="Q83:Q85" si="36">N83/12*O83*P83</f>
        <v>0</v>
      </c>
      <c r="R83" s="250"/>
      <c r="S83" s="252"/>
      <c r="T83" s="23" cm="1">
        <f t="array" ref="T83">IF(ISBLANK($H83),0,_xlfn.IFS($H83='valglister og satser'!$G$12,('valglister og satser'!$C$3*'Projektomk indtast'!P83*'Projektomk indtast'!O83*('Projektomk indtast'!N83/12)),$H83='valglister og satser'!$G$13,('valglister og satser'!$C$4*'Projektomk indtast'!O83*'Projektomk indtast'!P83*('Projektomk indtast'!N83/12)),$H83='valglister og satser'!$G$14,('valglister og satser'!$C$4*'Projektomk indtast'!O83*'Projektomk indtast'!P83*('Projektomk indtast'!N83/12)),$H83='valglister og satser'!$G$10,(R83*'valglister og satser'!$C$5/1000)+S83,$H83='valglister og satser'!$G$9,(R83*'valglister og satser'!$C$5/1000)+S83,$H83='valglister og satser'!$G$11,('valglister og satser'!$C$3*'Projektomk indtast'!O83*'Projektomk indtast'!P83*('Projektomk indtast'!N83/12))))</f>
        <v>0</v>
      </c>
      <c r="U83" s="125"/>
      <c r="V83" s="250"/>
      <c r="W83" s="247"/>
      <c r="X83" s="253"/>
      <c r="Y83" s="134">
        <f t="shared" ref="Y83:Y85" si="37">V83/12*W83*X83</f>
        <v>0</v>
      </c>
      <c r="Z83" s="250"/>
      <c r="AA83" s="252"/>
      <c r="AB83" s="23" cm="1">
        <f t="array" ref="AB83">IF(ISBLANK($H83),0,_xlfn.IFS($H83='valglister og satser'!$G$12,('valglister og satser'!$C$3*'Projektomk indtast'!X83*'Projektomk indtast'!W83*('Projektomk indtast'!V83/12)),$H83='valglister og satser'!$G$13,('valglister og satser'!$C$4*'Projektomk indtast'!W83*'Projektomk indtast'!X83*('Projektomk indtast'!V83/12)),$H83='valglister og satser'!$G$14,('valglister og satser'!$C$4*'Projektomk indtast'!W83*'Projektomk indtast'!X83*('Projektomk indtast'!V83/12)),$H83='valglister og satser'!$G$10,(Z83*'valglister og satser'!$C$5/1000)+AA83,$H83='valglister og satser'!$G$9,(Z83*'valglister og satser'!$C$5/1000)+AA83,$H83='valglister og satser'!$G$11,('valglister og satser'!$C$3*'Projektomk indtast'!W83*'Projektomk indtast'!X83*('Projektomk indtast'!V83/12))))</f>
        <v>0</v>
      </c>
      <c r="AC83" s="125"/>
      <c r="AD83" s="250"/>
      <c r="AE83" s="247"/>
      <c r="AF83" s="253"/>
      <c r="AG83" s="134">
        <f t="shared" ref="AG83:AG85" si="38">AD83/12*AE83*AF83</f>
        <v>0</v>
      </c>
      <c r="AH83" s="250"/>
      <c r="AI83" s="252"/>
      <c r="AJ83" s="23" cm="1">
        <f t="array" ref="AJ83">IF(ISBLANK($H83),0,_xlfn.IFS($H83='valglister og satser'!$G$12,('valglister og satser'!$C$3*'Projektomk indtast'!AF83*'Projektomk indtast'!AE83*('Projektomk indtast'!AD83/12)),$H83='valglister og satser'!$G$13,('valglister og satser'!$C$4*'Projektomk indtast'!AE83*'Projektomk indtast'!AF83*('Projektomk indtast'!AD83/12)),$H83='valglister og satser'!$G$14,('valglister og satser'!$C$4*'Projektomk indtast'!AE83*'Projektomk indtast'!AF83*('Projektomk indtast'!AD83/12)),$H83='valglister og satser'!$G$10,(AH83*'valglister og satser'!$C$5/1000)+AI83,$H83='valglister og satser'!$G$9,(AH83*'valglister og satser'!$C$5/1000)+AI83,$H83='valglister og satser'!$G$11,('valglister og satser'!$C$3*'Projektomk indtast'!AE83*'Projektomk indtast'!AF83*('Projektomk indtast'!AD83/12))))</f>
        <v>0</v>
      </c>
      <c r="AK83" s="125"/>
      <c r="AL83" s="250"/>
      <c r="AM83" s="247"/>
      <c r="AN83" s="253"/>
      <c r="AO83" s="134">
        <f t="shared" ref="AO83:AO85" si="39">AL83/12*AM83*AN83</f>
        <v>0</v>
      </c>
      <c r="AP83" s="250"/>
      <c r="AQ83" s="252"/>
      <c r="AR83" s="39" cm="1">
        <f t="array" ref="AR83">IF(ISBLANK($H83),0,_xlfn.IFS($H83='valglister og satser'!$G$12,('valglister og satser'!$C$3*'Projektomk indtast'!AN83*'Projektomk indtast'!AM83*('Projektomk indtast'!AL83/12)),$H83='valglister og satser'!$G$13,('valglister og satser'!$C$4*'Projektomk indtast'!AM83*'Projektomk indtast'!AN83*('Projektomk indtast'!AL83/12)),$H83='valglister og satser'!$G$14,('valglister og satser'!$C$4*'Projektomk indtast'!AM83*'Projektomk indtast'!AN83*('Projektomk indtast'!AL83/12)),$H83='valglister og satser'!$G$10,(AP83*'valglister og satser'!$C$5/1000)+AQ83,$H83='valglister og satser'!$G$9,(AP83*'valglister og satser'!$C$5/1000)+AQ83,$H83='valglister og satser'!$G$11,('valglister og satser'!$C$3*'Projektomk indtast'!AM83*'Projektomk indtast'!AN83*('Projektomk indtast'!AL83/12))))</f>
        <v>0</v>
      </c>
    </row>
    <row r="84" spans="3:44" ht="17.25" x14ac:dyDescent="0.3">
      <c r="C84" s="33"/>
      <c r="D84" s="64"/>
      <c r="E84" s="247"/>
      <c r="H84" s="247"/>
      <c r="I84" s="247"/>
      <c r="J84" s="247"/>
      <c r="K84" s="85"/>
      <c r="L84" s="65"/>
      <c r="M84" s="125"/>
      <c r="N84" s="250"/>
      <c r="O84" s="247"/>
      <c r="P84" s="251"/>
      <c r="Q84" s="134">
        <f t="shared" si="36"/>
        <v>0</v>
      </c>
      <c r="R84" s="250"/>
      <c r="S84" s="252"/>
      <c r="T84" s="23" cm="1">
        <f t="array" ref="T84">IF(ISBLANK($H84),0,_xlfn.IFS($H84='valglister og satser'!$G$12,('valglister og satser'!$C$3*'Projektomk indtast'!P84*'Projektomk indtast'!O84*('Projektomk indtast'!N84/12)),$H84='valglister og satser'!$G$13,('valglister og satser'!$C$4*'Projektomk indtast'!O84*'Projektomk indtast'!P84*('Projektomk indtast'!N84/12)),$H84='valglister og satser'!$G$14,('valglister og satser'!$C$4*'Projektomk indtast'!O84*'Projektomk indtast'!P84*('Projektomk indtast'!N84/12)),$H84='valglister og satser'!$G$10,(R84*'valglister og satser'!$C$5/1000)+S84,$H84='valglister og satser'!$G$9,(R84*'valglister og satser'!$C$5/1000)+S84,$H84='valglister og satser'!$G$11,('valglister og satser'!$C$3*'Projektomk indtast'!O84*'Projektomk indtast'!P84*('Projektomk indtast'!N84/12))))</f>
        <v>0</v>
      </c>
      <c r="U84" s="125"/>
      <c r="V84" s="250"/>
      <c r="W84" s="247"/>
      <c r="X84" s="253"/>
      <c r="Y84" s="134">
        <f t="shared" si="37"/>
        <v>0</v>
      </c>
      <c r="Z84" s="250"/>
      <c r="AA84" s="252"/>
      <c r="AB84" s="23" cm="1">
        <f t="array" ref="AB84">IF(ISBLANK($H84),0,_xlfn.IFS($H84='valglister og satser'!$G$12,('valglister og satser'!$C$3*'Projektomk indtast'!X84*'Projektomk indtast'!W84*('Projektomk indtast'!V84/12)),$H84='valglister og satser'!$G$13,('valglister og satser'!$C$4*'Projektomk indtast'!W84*'Projektomk indtast'!X84*('Projektomk indtast'!V84/12)),$H84='valglister og satser'!$G$14,('valglister og satser'!$C$4*'Projektomk indtast'!W84*'Projektomk indtast'!X84*('Projektomk indtast'!V84/12)),$H84='valglister og satser'!$G$10,(Z84*'valglister og satser'!$C$5/1000)+AA84,$H84='valglister og satser'!$G$9,(Z84*'valglister og satser'!$C$5/1000)+AA84,$H84='valglister og satser'!$G$11,('valglister og satser'!$C$3*'Projektomk indtast'!W84*'Projektomk indtast'!X84*('Projektomk indtast'!V84/12))))</f>
        <v>0</v>
      </c>
      <c r="AC84" s="125"/>
      <c r="AD84" s="250"/>
      <c r="AE84" s="247"/>
      <c r="AF84" s="253"/>
      <c r="AG84" s="134">
        <f t="shared" si="38"/>
        <v>0</v>
      </c>
      <c r="AH84" s="250"/>
      <c r="AI84" s="252"/>
      <c r="AJ84" s="23" cm="1">
        <f t="array" ref="AJ84">IF(ISBLANK($H84),0,_xlfn.IFS($H84='valglister og satser'!$G$12,('valglister og satser'!$C$3*'Projektomk indtast'!AF84*'Projektomk indtast'!AE84*('Projektomk indtast'!AD84/12)),$H84='valglister og satser'!$G$13,('valglister og satser'!$C$4*'Projektomk indtast'!AE84*'Projektomk indtast'!AF84*('Projektomk indtast'!AD84/12)),$H84='valglister og satser'!$G$14,('valglister og satser'!$C$4*'Projektomk indtast'!AE84*'Projektomk indtast'!AF84*('Projektomk indtast'!AD84/12)),$H84='valglister og satser'!$G$10,(AH84*'valglister og satser'!$C$5/1000)+AI84,$H84='valglister og satser'!$G$9,(AH84*'valglister og satser'!$C$5/1000)+AI84,$H84='valglister og satser'!$G$11,('valglister og satser'!$C$3*'Projektomk indtast'!AE84*'Projektomk indtast'!AF84*('Projektomk indtast'!AD84/12))))</f>
        <v>0</v>
      </c>
      <c r="AK84" s="125"/>
      <c r="AL84" s="250"/>
      <c r="AM84" s="247"/>
      <c r="AN84" s="253"/>
      <c r="AO84" s="134">
        <f t="shared" si="39"/>
        <v>0</v>
      </c>
      <c r="AP84" s="250"/>
      <c r="AQ84" s="252"/>
      <c r="AR84" s="39" cm="1">
        <f t="array" ref="AR84">IF(ISBLANK($H84),0,_xlfn.IFS($H84='valglister og satser'!$G$12,('valglister og satser'!$C$3*'Projektomk indtast'!AN84*'Projektomk indtast'!AM84*('Projektomk indtast'!AL84/12)),$H84='valglister og satser'!$G$13,('valglister og satser'!$C$4*'Projektomk indtast'!AM84*'Projektomk indtast'!AN84*('Projektomk indtast'!AL84/12)),$H84='valglister og satser'!$G$14,('valglister og satser'!$C$4*'Projektomk indtast'!AM84*'Projektomk indtast'!AN84*('Projektomk indtast'!AL84/12)),$H84='valglister og satser'!$G$10,(AP84*'valglister og satser'!$C$5/1000)+AQ84,$H84='valglister og satser'!$G$9,(AP84*'valglister og satser'!$C$5/1000)+AQ84,$H84='valglister og satser'!$G$11,('valglister og satser'!$C$3*'Projektomk indtast'!AM84*'Projektomk indtast'!AN84*('Projektomk indtast'!AL84/12))))</f>
        <v>0</v>
      </c>
    </row>
    <row r="85" spans="3:44" ht="17.25" x14ac:dyDescent="0.3">
      <c r="C85" s="33"/>
      <c r="D85" s="64"/>
      <c r="E85" s="247"/>
      <c r="H85" s="247"/>
      <c r="I85" s="247"/>
      <c r="J85" s="247"/>
      <c r="K85" s="85"/>
      <c r="L85" s="65"/>
      <c r="M85" s="125"/>
      <c r="N85" s="250"/>
      <c r="O85" s="247"/>
      <c r="P85" s="251"/>
      <c r="Q85" s="134">
        <f t="shared" si="36"/>
        <v>0</v>
      </c>
      <c r="R85" s="250"/>
      <c r="S85" s="252"/>
      <c r="T85" s="23" cm="1">
        <f t="array" ref="T85">IF(ISBLANK($H85),0,_xlfn.IFS($H85='valglister og satser'!$G$12,('valglister og satser'!$C$3*'Projektomk indtast'!P85*'Projektomk indtast'!O85*('Projektomk indtast'!N85/12)),$H85='valglister og satser'!$G$13,('valglister og satser'!$C$4*'Projektomk indtast'!O85*'Projektomk indtast'!P85*('Projektomk indtast'!N85/12)),$H85='valglister og satser'!$G$14,('valglister og satser'!$C$4*'Projektomk indtast'!O85*'Projektomk indtast'!P85*('Projektomk indtast'!N85/12)),$H85='valglister og satser'!$G$10,(R85*'valglister og satser'!$C$5/1000)+S85,$H85='valglister og satser'!$G$9,(R85*'valglister og satser'!$C$5/1000)+S85,$H85='valglister og satser'!$G$11,('valglister og satser'!$C$3*'Projektomk indtast'!O85*'Projektomk indtast'!P85*('Projektomk indtast'!N85/12))))</f>
        <v>0</v>
      </c>
      <c r="U85" s="125"/>
      <c r="V85" s="250"/>
      <c r="W85" s="247"/>
      <c r="X85" s="253"/>
      <c r="Y85" s="134">
        <f t="shared" si="37"/>
        <v>0</v>
      </c>
      <c r="Z85" s="250"/>
      <c r="AA85" s="252"/>
      <c r="AB85" s="23" cm="1">
        <f t="array" ref="AB85">IF(ISBLANK($H85),0,_xlfn.IFS($H85='valglister og satser'!$G$12,('valglister og satser'!$C$3*'Projektomk indtast'!X85*'Projektomk indtast'!W85*('Projektomk indtast'!V85/12)),$H85='valglister og satser'!$G$13,('valglister og satser'!$C$4*'Projektomk indtast'!W85*'Projektomk indtast'!X85*('Projektomk indtast'!V85/12)),$H85='valglister og satser'!$G$14,('valglister og satser'!$C$4*'Projektomk indtast'!W85*'Projektomk indtast'!X85*('Projektomk indtast'!V85/12)),$H85='valglister og satser'!$G$10,(Z85*'valglister og satser'!$C$5/1000)+AA85,$H85='valglister og satser'!$G$9,(Z85*'valglister og satser'!$C$5/1000)+AA85,$H85='valglister og satser'!$G$11,('valglister og satser'!$C$3*'Projektomk indtast'!W85*'Projektomk indtast'!X85*('Projektomk indtast'!V85/12))))</f>
        <v>0</v>
      </c>
      <c r="AC85" s="125"/>
      <c r="AD85" s="250"/>
      <c r="AE85" s="247"/>
      <c r="AF85" s="253"/>
      <c r="AG85" s="134">
        <f t="shared" si="38"/>
        <v>0</v>
      </c>
      <c r="AH85" s="250"/>
      <c r="AI85" s="252"/>
      <c r="AJ85" s="23" cm="1">
        <f t="array" ref="AJ85">IF(ISBLANK($H85),0,_xlfn.IFS($H85='valglister og satser'!$G$12,('valglister og satser'!$C$3*'Projektomk indtast'!AF85*'Projektomk indtast'!AE85*('Projektomk indtast'!AD85/12)),$H85='valglister og satser'!$G$13,('valglister og satser'!$C$4*'Projektomk indtast'!AE85*'Projektomk indtast'!AF85*('Projektomk indtast'!AD85/12)),$H85='valglister og satser'!$G$14,('valglister og satser'!$C$4*'Projektomk indtast'!AE85*'Projektomk indtast'!AF85*('Projektomk indtast'!AD85/12)),$H85='valglister og satser'!$G$10,(AH85*'valglister og satser'!$C$5/1000)+AI85,$H85='valglister og satser'!$G$9,(AH85*'valglister og satser'!$C$5/1000)+AI85,$H85='valglister og satser'!$G$11,('valglister og satser'!$C$3*'Projektomk indtast'!AE85*'Projektomk indtast'!AF85*('Projektomk indtast'!AD85/12))))</f>
        <v>0</v>
      </c>
      <c r="AK85" s="125"/>
      <c r="AL85" s="250"/>
      <c r="AM85" s="247"/>
      <c r="AN85" s="253"/>
      <c r="AO85" s="134">
        <f t="shared" si="39"/>
        <v>0</v>
      </c>
      <c r="AP85" s="250"/>
      <c r="AQ85" s="252"/>
      <c r="AR85" s="39" cm="1">
        <f t="array" ref="AR85">IF(ISBLANK($H85),0,_xlfn.IFS($H85='valglister og satser'!$G$12,('valglister og satser'!$C$3*'Projektomk indtast'!AN85*'Projektomk indtast'!AM85*('Projektomk indtast'!AL85/12)),$H85='valglister og satser'!$G$13,('valglister og satser'!$C$4*'Projektomk indtast'!AM85*'Projektomk indtast'!AN85*('Projektomk indtast'!AL85/12)),$H85='valglister og satser'!$G$14,('valglister og satser'!$C$4*'Projektomk indtast'!AM85*'Projektomk indtast'!AN85*('Projektomk indtast'!AL85/12)),$H85='valglister og satser'!$G$10,(AP85*'valglister og satser'!$C$5/1000)+AQ85,$H85='valglister og satser'!$G$9,(AP85*'valglister og satser'!$C$5/1000)+AQ85,$H85='valglister og satser'!$G$11,('valglister og satser'!$C$3*'Projektomk indtast'!AM85*'Projektomk indtast'!AN85*('Projektomk indtast'!AL85/12))))</f>
        <v>0</v>
      </c>
    </row>
    <row r="86" spans="3:44" ht="18" thickBot="1" x14ac:dyDescent="0.35">
      <c r="C86" s="33"/>
      <c r="E86" s="66" t="str">
        <f>D81</f>
        <v>Andet</v>
      </c>
      <c r="F86" s="11">
        <f>SUM(L86:AX86)</f>
        <v>0</v>
      </c>
      <c r="G86" s="12"/>
      <c r="H86" s="12" t="s">
        <v>102</v>
      </c>
      <c r="I86" s="249" t="s">
        <v>125</v>
      </c>
      <c r="M86" s="126"/>
      <c r="N86" s="9"/>
      <c r="R86" s="9"/>
      <c r="S86" s="14"/>
      <c r="T86" s="13">
        <f>SUBTOTAL(9,T82:T85)</f>
        <v>0</v>
      </c>
      <c r="U86" s="126"/>
      <c r="V86" s="9"/>
      <c r="Z86" s="9"/>
      <c r="AA86" s="14"/>
      <c r="AB86" s="70">
        <f>SUBTOTAL(9,AB82:AB85)</f>
        <v>0</v>
      </c>
      <c r="AC86" s="126"/>
      <c r="AD86" s="9"/>
      <c r="AH86" s="9"/>
      <c r="AI86" s="14"/>
      <c r="AJ86" s="70">
        <f>SUBTOTAL(9,AJ82:AJ85)</f>
        <v>0</v>
      </c>
      <c r="AK86" s="126"/>
      <c r="AL86" s="9"/>
      <c r="AP86" s="9"/>
      <c r="AQ86" s="14"/>
      <c r="AR86" s="70">
        <f>SUBTOTAL(9,AR82:AR85)</f>
        <v>0</v>
      </c>
    </row>
    <row r="87" spans="3:44" ht="15.75" thickBot="1" x14ac:dyDescent="0.3">
      <c r="C87" s="38"/>
      <c r="D87" s="44"/>
      <c r="E87" s="44"/>
      <c r="F87" s="44"/>
      <c r="G87" s="44"/>
      <c r="H87" s="44"/>
      <c r="I87" s="44"/>
      <c r="J87" s="44"/>
      <c r="K87" s="86"/>
      <c r="L87" s="86"/>
      <c r="M87" s="128"/>
      <c r="N87" s="44"/>
      <c r="O87" s="44"/>
      <c r="P87" s="44"/>
      <c r="Q87" s="44"/>
      <c r="R87" s="68"/>
      <c r="S87" s="119"/>
      <c r="T87" s="44"/>
      <c r="U87" s="128"/>
      <c r="V87" s="44"/>
      <c r="W87" s="44"/>
      <c r="X87" s="44"/>
      <c r="Y87" s="44"/>
      <c r="Z87" s="68"/>
      <c r="AA87" s="119"/>
      <c r="AB87" s="110"/>
      <c r="AC87" s="128"/>
      <c r="AD87" s="44"/>
      <c r="AE87" s="44"/>
      <c r="AF87" s="44"/>
      <c r="AG87" s="44"/>
      <c r="AH87" s="68"/>
      <c r="AI87" s="119"/>
      <c r="AJ87" s="110"/>
      <c r="AK87" s="128"/>
      <c r="AL87" s="44"/>
      <c r="AM87" s="44"/>
      <c r="AN87" s="44"/>
      <c r="AO87" s="44"/>
      <c r="AP87" s="68"/>
      <c r="AQ87" s="119"/>
      <c r="AR87" s="110"/>
    </row>
  </sheetData>
  <sheetProtection algorithmName="SHA-512" hashValue="qZ4NxpR4Ba+G0JlqL25duNyOE8/UiCnEQD29gA57dVjvPf+mwXcZIrl7cfdbdNw474NyV+uj5B7OfaYuah45oA==" saltValue="Xq8cYkuafQXR7AMYJmchnQ==" spinCount="100000" sheet="1" objects="1" scenarios="1"/>
  <mergeCells count="12">
    <mergeCell ref="AD10:AJ10"/>
    <mergeCell ref="AH11:AI11"/>
    <mergeCell ref="AL10:AR10"/>
    <mergeCell ref="AP11:AQ11"/>
    <mergeCell ref="AD11:AG11"/>
    <mergeCell ref="AL11:AO11"/>
    <mergeCell ref="N10:T10"/>
    <mergeCell ref="V10:AB10"/>
    <mergeCell ref="R11:S11"/>
    <mergeCell ref="Z11:AA11"/>
    <mergeCell ref="N11:Q11"/>
    <mergeCell ref="V11:Y11"/>
  </mergeCells>
  <dataValidations count="1">
    <dataValidation type="whole" allowBlank="1" showInputMessage="1" showErrorMessage="1" error="Analysenumre indeholder fem cifre" sqref="J75:J78 J25:J28 J32:J35 J39:J42 J46:J49 J53:J56 J60:J63 J68:J71 J82:J85 J17:J20" xr:uid="{AB43BA5A-C80E-4BDA-89A7-C794726955B4}">
      <formula1>10000</formula1>
      <formula2>99999</formula2>
    </dataValidation>
  </dataValidation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4C1EFA11-A728-4FDE-8937-1F1B5FCABB09}">
          <x14:formula1>
            <xm:f>'valglister og satser'!$J$9:$J$11</xm:f>
          </x14:formula1>
          <xm:sqref>L60:L63 L82:L85 L68:L71 L75:L78 L53:L56 L46:L49 L39:L42 L32:L35 L25:L28 L17:L20</xm:sqref>
        </x14:dataValidation>
        <x14:dataValidation type="list" allowBlank="1" showInputMessage="1" showErrorMessage="1" error="Du bedes vælge fra valglisten" xr:uid="{A1682B37-BBCC-404B-859A-3DEA5AB2625D}">
          <x14:formula1>
            <xm:f>'valglister og satser'!$E$18:$E$23</xm:f>
          </x14:formula1>
          <xm:sqref>I82:I85 I68:I71 I17:I20 I60:I63 I53:I56 I46:I49 I39:I42 I32:I35 I25:I28 I75:I78</xm:sqref>
        </x14:dataValidation>
        <x14:dataValidation type="list" allowBlank="1" showInputMessage="1" showErrorMessage="1" error="Du bedes vælge fra valglisten" xr:uid="{3C44C8F2-0135-423A-8B40-0388AC378034}">
          <x14:formula1>
            <xm:f>'valglister og satser'!$I$9:$I$10</xm:f>
          </x14:formula1>
          <xm:sqref>K17:K20 K25:K28 K32:K35 K39:K42 K46:K49 K53:K56 K60:K63 K68:K71 K75:K78 K82:K85</xm:sqref>
        </x14:dataValidation>
        <x14:dataValidation type="list" allowBlank="1" showInputMessage="1" showErrorMessage="1" error="Du bedes vælge fra valglisten" promptTitle="test" xr:uid="{81640DF0-4438-44C3-BAAF-E26B4428A947}">
          <x14:formula1>
            <xm:f>'valglister og satser'!$G$9:$G$14</xm:f>
          </x14:formula1>
          <xm:sqref>H32 H18:H19 H69:H70</xm:sqref>
        </x14:dataValidation>
        <x14:dataValidation type="list" allowBlank="1" showInputMessage="1" showErrorMessage="1" error="Du bedes vælge fra valglisten" xr:uid="{6065B62C-4AF2-4CCF-84E2-4F197563766B}">
          <x14:formula1>
            <xm:f>'valglister og satser'!$G$9:$G$14</xm:f>
          </x14:formula1>
          <xm:sqref>H17 H25:H28 H20 H33:H35 H39:H42 H46:H49 H53:H56 H60:H63 H82:H85 H71 H68 H75:H78</xm:sqref>
        </x14:dataValidation>
        <x14:dataValidation type="list" allowBlank="1" showInputMessage="1" showErrorMessage="1" error="Du bedes vælge fra valglisten" xr:uid="{CA38044D-6F5F-4B3B-838D-6DFAFCF83B76}">
          <x14:formula1>
            <xm:f>'valglister og satser'!$M$9:$M$11</xm:f>
          </x14:formula1>
          <xm:sqref>I86 I29 I36 I43 I50 I57 I64</xm:sqref>
        </x14:dataValidation>
        <x14:dataValidation type="list" allowBlank="1" showInputMessage="1" showErrorMessage="1" errorTitle="Valgliste" error="Du bedes vælge fra valglisten" xr:uid="{6BBE4DE9-46F6-4DD7-BE3A-35F0F3308FAB}">
          <x14:formula1>
            <xm:f>'valglister og satser'!$M$9:$M$11</xm:f>
          </x14:formula1>
          <xm:sqref>I21</xm:sqref>
        </x14:dataValidation>
        <x14:dataValidation type="list" allowBlank="1" showInputMessage="1" showErrorMessage="1" error="Du bedes vælge fra valglisten." xr:uid="{91B693D2-BDD1-4409-8087-978C95024128}">
          <x14:formula1>
            <xm:f>'valglister og satser'!$M$9:$M$11</xm:f>
          </x14:formula1>
          <xm:sqref>I72 I79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E3E43-12C2-4ED6-BE41-9EC1DEC621FF}">
  <sheetPr codeName="Ark3">
    <tabColor theme="9" tint="0.39997558519241921"/>
  </sheetPr>
  <dimension ref="B1:AX51"/>
  <sheetViews>
    <sheetView showGridLines="0" zoomScale="85" zoomScaleNormal="85" workbookViewId="0">
      <pane ySplit="12" topLeftCell="A13" activePane="bottomLeft" state="frozen"/>
      <selection pane="bottomLeft" activeCell="K21" sqref="K21"/>
    </sheetView>
  </sheetViews>
  <sheetFormatPr defaultRowHeight="15" x14ac:dyDescent="0.25"/>
  <cols>
    <col min="9" max="9" width="19.85546875" customWidth="1"/>
    <col min="10" max="10" width="26.42578125" customWidth="1"/>
    <col min="11" max="11" width="15.5703125" customWidth="1"/>
    <col min="12" max="12" width="11.42578125" customWidth="1"/>
    <col min="13" max="13" width="0.85546875" customWidth="1"/>
    <col min="14" max="17" width="10.85546875" customWidth="1"/>
    <col min="18" max="18" width="16.42578125" customWidth="1"/>
    <col min="19" max="20" width="13.7109375" customWidth="1"/>
    <col min="21" max="21" width="0.85546875" customWidth="1"/>
    <col min="22" max="25" width="10.85546875" customWidth="1"/>
    <col min="26" max="26" width="15.85546875" customWidth="1"/>
    <col min="27" max="28" width="13.7109375" customWidth="1"/>
    <col min="29" max="29" width="0.85546875" customWidth="1"/>
    <col min="30" max="33" width="10.85546875" customWidth="1"/>
    <col min="34" max="34" width="16.42578125" customWidth="1"/>
    <col min="35" max="36" width="13.7109375" customWidth="1"/>
    <col min="37" max="40" width="10.85546875" customWidth="1"/>
    <col min="41" max="41" width="16.42578125" customWidth="1"/>
    <col min="42" max="43" width="13.7109375" customWidth="1"/>
    <col min="44" max="47" width="10.85546875" customWidth="1"/>
    <col min="48" max="48" width="16.42578125" customWidth="1"/>
    <col min="49" max="50" width="13.7109375" customWidth="1"/>
  </cols>
  <sheetData>
    <row r="1" spans="2:50" ht="23.25" x14ac:dyDescent="0.35">
      <c r="B1" s="73" t="s">
        <v>0</v>
      </c>
    </row>
    <row r="2" spans="2:50" ht="33.75" x14ac:dyDescent="0.5">
      <c r="B2" s="72" t="str">
        <f>Stamdata!$D$4</f>
        <v>Understøttelse af analyser</v>
      </c>
    </row>
    <row r="4" spans="2:50" ht="26.25" x14ac:dyDescent="0.4">
      <c r="C4" s="7" t="s">
        <v>19</v>
      </c>
      <c r="D4" s="3"/>
      <c r="E4" s="3"/>
      <c r="F4" s="3"/>
      <c r="G4" s="3"/>
      <c r="H4" s="3"/>
      <c r="I4" s="3"/>
      <c r="J4" s="129" t="s">
        <v>77</v>
      </c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</row>
    <row r="5" spans="2:50" ht="15.75" x14ac:dyDescent="0.25">
      <c r="C5" s="71"/>
    </row>
    <row r="6" spans="2:50" ht="15.75" x14ac:dyDescent="0.25">
      <c r="C6" s="71" t="s">
        <v>78</v>
      </c>
    </row>
    <row r="7" spans="2:50" ht="15.75" x14ac:dyDescent="0.25">
      <c r="C7" s="71"/>
    </row>
    <row r="8" spans="2:50" x14ac:dyDescent="0.25">
      <c r="C8" s="8" t="s">
        <v>1</v>
      </c>
      <c r="D8" s="8"/>
      <c r="E8" s="8"/>
      <c r="F8" s="8"/>
      <c r="G8" s="8"/>
      <c r="K8" s="80"/>
      <c r="L8" s="80"/>
    </row>
    <row r="9" spans="2:50" ht="15.75" thickBot="1" x14ac:dyDescent="0.3"/>
    <row r="10" spans="2:50" s="73" customFormat="1" ht="23.25" x14ac:dyDescent="0.35">
      <c r="C10" s="193" t="s">
        <v>7</v>
      </c>
      <c r="D10" s="67"/>
      <c r="E10" s="103"/>
      <c r="F10" s="103"/>
      <c r="G10" s="103"/>
      <c r="H10" s="103"/>
      <c r="I10" s="103"/>
      <c r="J10" s="103"/>
      <c r="K10" s="103"/>
      <c r="L10" s="103"/>
      <c r="M10" s="191"/>
      <c r="N10" s="325">
        <f>Stamdata!D7</f>
        <v>0</v>
      </c>
      <c r="O10" s="322"/>
      <c r="P10" s="322"/>
      <c r="Q10" s="322"/>
      <c r="R10" s="322"/>
      <c r="S10" s="322"/>
      <c r="T10" s="322"/>
      <c r="U10" s="163"/>
      <c r="V10" s="325">
        <f>N10+1</f>
        <v>1</v>
      </c>
      <c r="W10" s="322"/>
      <c r="X10" s="322"/>
      <c r="Y10" s="322"/>
      <c r="Z10" s="322"/>
      <c r="AA10" s="322"/>
      <c r="AB10" s="322"/>
      <c r="AC10" s="194"/>
      <c r="AD10" s="321">
        <f>V10+1</f>
        <v>2</v>
      </c>
      <c r="AE10" s="322"/>
      <c r="AF10" s="322"/>
      <c r="AG10" s="322"/>
      <c r="AH10" s="322"/>
      <c r="AI10" s="322"/>
      <c r="AJ10" s="323"/>
      <c r="AK10" s="321">
        <f>AD10+1</f>
        <v>3</v>
      </c>
      <c r="AL10" s="322"/>
      <c r="AM10" s="322"/>
      <c r="AN10" s="322"/>
      <c r="AO10" s="322"/>
      <c r="AP10" s="322"/>
      <c r="AQ10" s="323"/>
      <c r="AR10" s="321">
        <f>AK10+1</f>
        <v>4</v>
      </c>
      <c r="AS10" s="322"/>
      <c r="AT10" s="322"/>
      <c r="AU10" s="322"/>
      <c r="AV10" s="322"/>
      <c r="AW10" s="322"/>
      <c r="AX10" s="323"/>
    </row>
    <row r="11" spans="2:50" ht="23.25" x14ac:dyDescent="0.35">
      <c r="C11" s="99"/>
      <c r="D11" s="73"/>
      <c r="E11" s="73"/>
      <c r="F11" s="73"/>
      <c r="G11" s="73"/>
      <c r="H11" s="73"/>
      <c r="I11" s="73"/>
      <c r="J11" s="73"/>
      <c r="K11" s="73"/>
      <c r="L11" s="73"/>
      <c r="M11" s="192"/>
      <c r="N11" s="318" t="s">
        <v>33</v>
      </c>
      <c r="O11" s="320"/>
      <c r="P11" s="320"/>
      <c r="Q11" s="319"/>
      <c r="R11" s="318" t="s">
        <v>29</v>
      </c>
      <c r="S11" s="320"/>
      <c r="T11" s="175" t="s">
        <v>34</v>
      </c>
      <c r="U11" s="164"/>
      <c r="V11" s="318" t="s">
        <v>33</v>
      </c>
      <c r="W11" s="320"/>
      <c r="X11" s="320"/>
      <c r="Y11" s="319"/>
      <c r="Z11" s="318" t="s">
        <v>29</v>
      </c>
      <c r="AA11" s="320"/>
      <c r="AB11" s="175" t="s">
        <v>34</v>
      </c>
      <c r="AC11" s="195"/>
      <c r="AD11" s="324" t="s">
        <v>33</v>
      </c>
      <c r="AE11" s="320"/>
      <c r="AF11" s="320"/>
      <c r="AG11" s="319"/>
      <c r="AH11" s="318" t="s">
        <v>29</v>
      </c>
      <c r="AI11" s="320"/>
      <c r="AJ11" s="176" t="s">
        <v>34</v>
      </c>
      <c r="AK11" s="324" t="s">
        <v>33</v>
      </c>
      <c r="AL11" s="320"/>
      <c r="AM11" s="320"/>
      <c r="AN11" s="319"/>
      <c r="AO11" s="318" t="s">
        <v>29</v>
      </c>
      <c r="AP11" s="320"/>
      <c r="AQ11" s="176" t="s">
        <v>34</v>
      </c>
      <c r="AR11" s="324" t="s">
        <v>33</v>
      </c>
      <c r="AS11" s="320"/>
      <c r="AT11" s="320"/>
      <c r="AU11" s="319"/>
      <c r="AV11" s="318" t="s">
        <v>29</v>
      </c>
      <c r="AW11" s="320"/>
      <c r="AX11" s="176" t="s">
        <v>34</v>
      </c>
    </row>
    <row r="12" spans="2:50" ht="69.599999999999994" customHeight="1" x14ac:dyDescent="0.25">
      <c r="C12" s="33"/>
      <c r="I12" s="78" t="s">
        <v>36</v>
      </c>
      <c r="J12" s="79" t="s">
        <v>37</v>
      </c>
      <c r="K12" s="79" t="s">
        <v>118</v>
      </c>
      <c r="L12" s="141" t="s">
        <v>114</v>
      </c>
      <c r="M12" s="165"/>
      <c r="N12" s="111" t="s">
        <v>40</v>
      </c>
      <c r="O12" s="133" t="s">
        <v>115</v>
      </c>
      <c r="P12" s="24" t="s">
        <v>41</v>
      </c>
      <c r="Q12" s="114" t="s">
        <v>42</v>
      </c>
      <c r="R12" s="143" t="s">
        <v>43</v>
      </c>
      <c r="S12" s="145" t="s">
        <v>116</v>
      </c>
      <c r="T12" s="172"/>
      <c r="U12" s="165"/>
      <c r="V12" s="111" t="s">
        <v>40</v>
      </c>
      <c r="W12" s="133" t="s">
        <v>115</v>
      </c>
      <c r="X12" s="24" t="s">
        <v>41</v>
      </c>
      <c r="Y12" s="114" t="s">
        <v>42</v>
      </c>
      <c r="Z12" s="143" t="s">
        <v>43</v>
      </c>
      <c r="AA12" s="145" t="s">
        <v>116</v>
      </c>
      <c r="AB12" s="172"/>
      <c r="AC12" s="196"/>
      <c r="AD12" s="200" t="s">
        <v>40</v>
      </c>
      <c r="AE12" s="133" t="s">
        <v>115</v>
      </c>
      <c r="AF12" s="24" t="s">
        <v>41</v>
      </c>
      <c r="AG12" s="114" t="s">
        <v>42</v>
      </c>
      <c r="AH12" s="143" t="s">
        <v>43</v>
      </c>
      <c r="AI12" s="145" t="s">
        <v>116</v>
      </c>
      <c r="AJ12" s="177"/>
      <c r="AK12" s="200" t="s">
        <v>40</v>
      </c>
      <c r="AL12" s="133" t="s">
        <v>115</v>
      </c>
      <c r="AM12" s="24" t="s">
        <v>41</v>
      </c>
      <c r="AN12" s="114" t="s">
        <v>42</v>
      </c>
      <c r="AO12" s="143" t="s">
        <v>43</v>
      </c>
      <c r="AP12" s="145" t="s">
        <v>116</v>
      </c>
      <c r="AQ12" s="177"/>
      <c r="AR12" s="200" t="s">
        <v>40</v>
      </c>
      <c r="AS12" s="133" t="s">
        <v>115</v>
      </c>
      <c r="AT12" s="24" t="s">
        <v>41</v>
      </c>
      <c r="AU12" s="114" t="s">
        <v>42</v>
      </c>
      <c r="AV12" s="143" t="s">
        <v>43</v>
      </c>
      <c r="AW12" s="145" t="s">
        <v>116</v>
      </c>
      <c r="AX12" s="177"/>
    </row>
    <row r="13" spans="2:50" ht="21.95" customHeight="1" thickBot="1" x14ac:dyDescent="0.3">
      <c r="C13" s="38"/>
      <c r="D13" s="44"/>
      <c r="E13" s="44"/>
      <c r="F13" s="44"/>
      <c r="G13" s="44"/>
      <c r="H13" s="44"/>
      <c r="I13" s="44"/>
      <c r="J13" s="44"/>
      <c r="K13" s="44"/>
      <c r="L13" s="44"/>
      <c r="M13" s="166"/>
      <c r="N13" s="97"/>
      <c r="O13" s="98"/>
      <c r="P13" s="98"/>
      <c r="Q13" s="156"/>
      <c r="R13" s="10"/>
      <c r="S13" s="10"/>
      <c r="T13" s="102"/>
      <c r="U13" s="166"/>
      <c r="V13" s="97"/>
      <c r="W13" s="98"/>
      <c r="X13" s="98"/>
      <c r="Y13" s="156"/>
      <c r="Z13" s="10"/>
      <c r="AA13" s="10"/>
      <c r="AB13" s="102"/>
      <c r="AC13" s="197"/>
      <c r="AD13" s="201"/>
      <c r="AE13" s="98"/>
      <c r="AF13" s="98"/>
      <c r="AG13" s="156"/>
      <c r="AH13" s="10"/>
      <c r="AI13" s="10"/>
      <c r="AJ13" s="178"/>
      <c r="AK13" s="201"/>
      <c r="AL13" s="98"/>
      <c r="AM13" s="98"/>
      <c r="AN13" s="156"/>
      <c r="AO13" s="10"/>
      <c r="AP13" s="10"/>
      <c r="AQ13" s="178"/>
      <c r="AR13" s="201"/>
      <c r="AS13" s="98"/>
      <c r="AT13" s="98"/>
      <c r="AU13" s="156"/>
      <c r="AV13" s="10"/>
      <c r="AW13" s="10"/>
      <c r="AX13" s="178"/>
    </row>
    <row r="14" spans="2:50" ht="21.95" customHeight="1" x14ac:dyDescent="0.35">
      <c r="C14" s="155" t="s">
        <v>30</v>
      </c>
      <c r="D14" s="187"/>
      <c r="E14" s="187"/>
      <c r="F14" s="187"/>
      <c r="G14" s="187"/>
      <c r="H14" s="187"/>
      <c r="I14" s="188"/>
      <c r="J14" s="188"/>
      <c r="K14" s="188"/>
      <c r="L14" s="189"/>
      <c r="M14" s="166"/>
      <c r="N14" s="97"/>
      <c r="O14" s="98"/>
      <c r="P14" s="98"/>
      <c r="Q14" s="156"/>
      <c r="R14" s="10"/>
      <c r="S14" s="10"/>
      <c r="T14" s="102"/>
      <c r="U14" s="166"/>
      <c r="V14" s="97"/>
      <c r="W14" s="98"/>
      <c r="X14" s="98"/>
      <c r="Y14" s="156"/>
      <c r="Z14" s="10"/>
      <c r="AA14" s="10"/>
      <c r="AB14" s="102"/>
      <c r="AC14" s="197"/>
      <c r="AD14" s="201"/>
      <c r="AE14" s="98"/>
      <c r="AF14" s="98"/>
      <c r="AG14" s="156"/>
      <c r="AH14" s="10"/>
      <c r="AI14" s="10"/>
      <c r="AJ14" s="178"/>
      <c r="AK14" s="201"/>
      <c r="AL14" s="98"/>
      <c r="AM14" s="98"/>
      <c r="AN14" s="156"/>
      <c r="AO14" s="10"/>
      <c r="AP14" s="10"/>
      <c r="AQ14" s="178"/>
      <c r="AR14" s="201"/>
      <c r="AS14" s="98"/>
      <c r="AT14" s="98"/>
      <c r="AU14" s="156"/>
      <c r="AV14" s="10"/>
      <c r="AW14" s="10"/>
      <c r="AX14" s="178"/>
    </row>
    <row r="15" spans="2:50" ht="21.95" customHeight="1" x14ac:dyDescent="0.35">
      <c r="C15" s="190" t="s">
        <v>79</v>
      </c>
      <c r="D15" s="187"/>
      <c r="E15" s="187"/>
      <c r="F15" s="187"/>
      <c r="G15" s="187"/>
      <c r="H15" s="187"/>
      <c r="I15" s="188"/>
      <c r="J15" s="188"/>
      <c r="K15" s="188"/>
      <c r="L15" s="189"/>
      <c r="M15" s="166"/>
      <c r="N15" s="97"/>
      <c r="O15" s="98"/>
      <c r="P15" s="98"/>
      <c r="Q15" s="156"/>
      <c r="R15" s="10"/>
      <c r="S15" s="10"/>
      <c r="T15" s="102"/>
      <c r="U15" s="166"/>
      <c r="V15" s="97"/>
      <c r="W15" s="98"/>
      <c r="X15" s="98"/>
      <c r="Y15" s="156"/>
      <c r="Z15" s="10"/>
      <c r="AA15" s="10"/>
      <c r="AB15" s="102"/>
      <c r="AC15" s="197"/>
      <c r="AD15" s="201"/>
      <c r="AE15" s="98"/>
      <c r="AF15" s="98"/>
      <c r="AG15" s="156"/>
      <c r="AH15" s="10"/>
      <c r="AI15" s="10"/>
      <c r="AJ15" s="178"/>
      <c r="AK15" s="201"/>
      <c r="AL15" s="98"/>
      <c r="AM15" s="98"/>
      <c r="AN15" s="156"/>
      <c r="AO15" s="10"/>
      <c r="AP15" s="10"/>
      <c r="AQ15" s="178"/>
      <c r="AR15" s="201"/>
      <c r="AS15" s="98"/>
      <c r="AT15" s="98"/>
      <c r="AU15" s="156"/>
      <c r="AV15" s="10"/>
      <c r="AW15" s="10"/>
      <c r="AX15" s="178"/>
    </row>
    <row r="16" spans="2:50" x14ac:dyDescent="0.25">
      <c r="C16" s="36" t="s">
        <v>80</v>
      </c>
      <c r="M16" s="164"/>
      <c r="N16" s="9"/>
      <c r="P16" s="10"/>
      <c r="Q16" s="118"/>
      <c r="R16" s="10"/>
      <c r="S16" s="10"/>
      <c r="T16" s="159"/>
      <c r="U16" s="164"/>
      <c r="V16" s="9"/>
      <c r="X16" s="10"/>
      <c r="Y16" s="118"/>
      <c r="Z16" s="10"/>
      <c r="AA16" s="10"/>
      <c r="AB16" s="159"/>
      <c r="AC16" s="195"/>
      <c r="AD16" s="33"/>
      <c r="AF16" s="10"/>
      <c r="AG16" s="118"/>
      <c r="AH16" s="10"/>
      <c r="AI16" s="10"/>
      <c r="AJ16" s="179"/>
      <c r="AK16" s="33"/>
      <c r="AM16" s="10"/>
      <c r="AN16" s="118"/>
      <c r="AO16" s="10"/>
      <c r="AP16" s="10"/>
      <c r="AQ16" s="179"/>
      <c r="AR16" s="33"/>
      <c r="AT16" s="10"/>
      <c r="AU16" s="118"/>
      <c r="AV16" s="10"/>
      <c r="AW16" s="10"/>
      <c r="AX16" s="179"/>
    </row>
    <row r="17" spans="3:50" x14ac:dyDescent="0.25">
      <c r="C17" s="33"/>
      <c r="D17" s="247" t="s">
        <v>81</v>
      </c>
      <c r="E17" s="247"/>
      <c r="F17" s="247"/>
      <c r="G17" s="247"/>
      <c r="H17" s="247"/>
      <c r="I17" t="str" cm="1">
        <f t="array" ref="I17">_xlfn.IFS($J17="Øvrige - Ny driftsomkostning","Øvrige omkostninger",$J17="Løn - Ny ansættelse til drift","Løn",$J17="Løn - Medfinansiering","Løn",$J17="Øvrige - Finansieres af Digitaliseringspuljen","Øvrige omkostninger",$J17="Øvrige - Medfinansiering","Øvrige omkostninger", $J17="Stud.medhjælp - Ny ansættelse til drift","Studentermedhjælp",$J17="Stud.medhjælp - Medfinansiering","Studentermedhjælp",$J17=0," " )</f>
        <v xml:space="preserve"> </v>
      </c>
      <c r="J17" s="247"/>
      <c r="K17" s="247"/>
      <c r="L17" s="247"/>
      <c r="M17" s="164"/>
      <c r="N17" s="250"/>
      <c r="O17" s="247"/>
      <c r="P17" s="251"/>
      <c r="Q17" s="157">
        <f t="shared" ref="Q17:Q22" si="0">N17/12*O17*P17</f>
        <v>0</v>
      </c>
      <c r="R17" s="250"/>
      <c r="S17" s="247"/>
      <c r="T17" s="160" cm="1">
        <f t="array" ref="T17">IF(ISBLANK($J17),0,_xlfn.IFS($J17='valglister og satser'!$B$32,('valglister og satser'!$C$3*'Driftsscenarie-effekter indtast'!P17*'Driftsscenarie-effekter indtast'!O17*('Driftsscenarie-effekter indtast'!N17/12)),$J17='valglister og satser'!$B$33,('valglister og satser'!$C$4*'Driftsscenarie-effekter indtast'!P17*'Driftsscenarie-effekter indtast'!O17*('Driftsscenarie-effekter indtast'!N17/12)),$J17='valglister og satser'!$B$34,('valglister og satser'!$C$4*'Driftsscenarie-effekter indtast'!O17*'Driftsscenarie-effekter indtast'!P17*('Driftsscenarie-effekter indtast'!N17/12)),$J17='valglister og satser'!$B$30,(R17*'valglister og satser'!$C$5/1000)+S17,$J17='valglister og satser'!$B$29,(R17*'valglister og satser'!$C$5/1000)+S17,$J17='valglister og satser'!$B$28,(R17*'valglister og satser'!$C$5/1000)+S17,$J17='valglister og satser'!$B$31,('valglister og satser'!$C$3*'Driftsscenarie-effekter indtast'!O17*'Driftsscenarie-effekter indtast'!P17*('Driftsscenarie-effekter indtast'!N17/12))))</f>
        <v>0</v>
      </c>
      <c r="U17" s="164"/>
      <c r="V17" s="250"/>
      <c r="W17" s="247"/>
      <c r="X17" s="251"/>
      <c r="Y17" s="157">
        <f t="shared" ref="Y17:Y22" si="1">V17/12*W17*X17</f>
        <v>0</v>
      </c>
      <c r="Z17" s="250"/>
      <c r="AA17" s="247"/>
      <c r="AB17" s="160" cm="1">
        <f t="array" ref="AB17">IF(ISBLANK($J17),0,_xlfn.IFS($J17='valglister og satser'!$B$32,('valglister og satser'!$C$3*'Driftsscenarie-effekter indtast'!X17*'Driftsscenarie-effekter indtast'!W17*('Driftsscenarie-effekter indtast'!V17/12)),$J17='valglister og satser'!$B$33,('valglister og satser'!$C$4*'Driftsscenarie-effekter indtast'!X17*'Driftsscenarie-effekter indtast'!W17*('Driftsscenarie-effekter indtast'!V17/12)),$J17='valglister og satser'!$B$34,('valglister og satser'!$C$4*'Driftsscenarie-effekter indtast'!W17*'Driftsscenarie-effekter indtast'!X17*('Driftsscenarie-effekter indtast'!V17/12)),$J17='valglister og satser'!$B$30,(Z17*'valglister og satser'!$C$5/1000)+AA17,$J17='valglister og satser'!$B$29,(Z17*'valglister og satser'!$C$5/1000)+AA17,$J17='valglister og satser'!$B$28,(Z17*'valglister og satser'!$C$5/1000)+AA17,$J17='valglister og satser'!$B$31,('valglister og satser'!$C$3*'Driftsscenarie-effekter indtast'!W17*'Driftsscenarie-effekter indtast'!X17*('Driftsscenarie-effekter indtast'!V17/12))))</f>
        <v>0</v>
      </c>
      <c r="AC17" s="195"/>
      <c r="AD17" s="256"/>
      <c r="AE17" s="247"/>
      <c r="AF17" s="251"/>
      <c r="AG17" s="157">
        <f t="shared" ref="AG17:AG22" si="2">AD17/12*AE17*AF17</f>
        <v>0</v>
      </c>
      <c r="AH17" s="250"/>
      <c r="AI17" s="247"/>
      <c r="AJ17" s="160" cm="1">
        <f t="array" ref="AJ17">IF(ISBLANK($J17),0,_xlfn.IFS($J17='valglister og satser'!$B$32,('valglister og satser'!$C$3*'Driftsscenarie-effekter indtast'!AF17*'Driftsscenarie-effekter indtast'!AE17*('Driftsscenarie-effekter indtast'!AD17/12)),$J17='valglister og satser'!$B$33,('valglister og satser'!$C$4*'Driftsscenarie-effekter indtast'!AF17*'Driftsscenarie-effekter indtast'!AE17*('Driftsscenarie-effekter indtast'!AD17/12)),$J17='valglister og satser'!$B$34,('valglister og satser'!$C$4*'Driftsscenarie-effekter indtast'!AE17*'Driftsscenarie-effekter indtast'!AF17*('Driftsscenarie-effekter indtast'!AD17/12)),$J17='valglister og satser'!$B$30,(AH17*'valglister og satser'!$C$5/1000)+AI17,$J17='valglister og satser'!$B$29,(AH17*'valglister og satser'!$C$5/1000)+AI17,$J17='valglister og satser'!$B$28,(AH17*'valglister og satser'!$C$5/1000)+AI17,$J17='valglister og satser'!$B$31,('valglister og satser'!$C$3*'Driftsscenarie-effekter indtast'!AE17*'Driftsscenarie-effekter indtast'!AF17*('Driftsscenarie-effekter indtast'!AD17/12))))</f>
        <v>0</v>
      </c>
      <c r="AK17" s="256"/>
      <c r="AL17" s="247"/>
      <c r="AM17" s="251"/>
      <c r="AN17" s="157">
        <f t="shared" ref="AN17:AN22" si="3">AK17/12*AL17*AM17</f>
        <v>0</v>
      </c>
      <c r="AO17" s="250"/>
      <c r="AP17" s="247"/>
      <c r="AQ17" s="160" cm="1">
        <f t="array" ref="AQ17">IF(ISBLANK($J17),0,_xlfn.IFS($J17='valglister og satser'!$B$32,('valglister og satser'!$C$3*'Driftsscenarie-effekter indtast'!AM17*'Driftsscenarie-effekter indtast'!AL17*('Driftsscenarie-effekter indtast'!AK17/12)),$J17='valglister og satser'!$B$33,('valglister og satser'!$C$4*'Driftsscenarie-effekter indtast'!AM17*'Driftsscenarie-effekter indtast'!AL17*('Driftsscenarie-effekter indtast'!AK17/12)),$J17='valglister og satser'!$B$34,('valglister og satser'!$C$4*'Driftsscenarie-effekter indtast'!AL17*'Driftsscenarie-effekter indtast'!AM17*('Driftsscenarie-effekter indtast'!AK17/12)),$J17='valglister og satser'!$B$30,(AO17*'valglister og satser'!$C$5/1000)+AP17,$J17='valglister og satser'!$B$29,(AO17*'valglister og satser'!$C$5/1000)+AP17,$J17='valglister og satser'!$B$28,(AO17*'valglister og satser'!$C$5/1000)+AP17,$J17='valglister og satser'!$B$31,('valglister og satser'!$C$3*'Driftsscenarie-effekter indtast'!AL17*'Driftsscenarie-effekter indtast'!AM17*('Driftsscenarie-effekter indtast'!AK17/12))))</f>
        <v>0</v>
      </c>
      <c r="AR17" s="256"/>
      <c r="AS17" s="247"/>
      <c r="AT17" s="251"/>
      <c r="AU17" s="157">
        <f t="shared" ref="AU17:AU22" si="4">AR17/12*AS17*AT17</f>
        <v>0</v>
      </c>
      <c r="AV17" s="250"/>
      <c r="AW17" s="247"/>
      <c r="AX17" s="180" cm="1">
        <f t="array" ref="AX17">IF(ISBLANK($J17),0,_xlfn.IFS($J17='valglister og satser'!$B$32,('valglister og satser'!$C$3*'Driftsscenarie-effekter indtast'!AT17*'Driftsscenarie-effekter indtast'!AS17*('Driftsscenarie-effekter indtast'!AR17/12)),$J17='valglister og satser'!$B$33,('valglister og satser'!$C$4*'Driftsscenarie-effekter indtast'!AT17*'Driftsscenarie-effekter indtast'!AS17*('Driftsscenarie-effekter indtast'!AR17/12)),$J17='valglister og satser'!$B$34,('valglister og satser'!$C$4*'Driftsscenarie-effekter indtast'!AS17*'Driftsscenarie-effekter indtast'!AT17*('Driftsscenarie-effekter indtast'!AR17/12)),$J17='valglister og satser'!$B$30,(AV17*'valglister og satser'!$C$5/1000)+AW17,$J17='valglister og satser'!$B$29,(AV17*'valglister og satser'!$C$5/1000)+AW17,$J17='valglister og satser'!$B$28,(AV17*'valglister og satser'!$C$5/1000)+AW17,$J17='valglister og satser'!$B$31,('valglister og satser'!$C$3*'Driftsscenarie-effekter indtast'!AS17*'Driftsscenarie-effekter indtast'!AT17*('Driftsscenarie-effekter indtast'!AR17/12))))</f>
        <v>0</v>
      </c>
    </row>
    <row r="18" spans="3:50" x14ac:dyDescent="0.25">
      <c r="C18" s="33"/>
      <c r="D18" s="247" t="s">
        <v>82</v>
      </c>
      <c r="E18" s="247"/>
      <c r="F18" s="247"/>
      <c r="G18" s="247"/>
      <c r="H18" s="247"/>
      <c r="I18" t="str" cm="1">
        <f t="array" ref="I18">_xlfn.IFS($J18="Øvrige - Ny driftsomkostning","Øvrige omkostninger",$J18="Løn - Ny ansættelse til drift","Løn",$J18="Løn - Medfinansiering","Løn",$J18="Øvrige - Finansieres af Digitaliseringspuljen","Øvrige omkostninger",$J18="Øvrige - Medfinansiering","Øvrige omkostninger", $J18="Stud.medhjælp - Ny ansættelse til drift","Studentermedhjælp",$J18="Stud.medhjælp - Medfinansiering","Studentermedhjælp",$J18=0," " )</f>
        <v xml:space="preserve"> </v>
      </c>
      <c r="J18" s="247"/>
      <c r="K18" s="247"/>
      <c r="L18" s="247"/>
      <c r="M18" s="167"/>
      <c r="N18" s="250"/>
      <c r="O18" s="247"/>
      <c r="P18" s="251"/>
      <c r="Q18" s="157">
        <f t="shared" si="0"/>
        <v>0</v>
      </c>
      <c r="R18" s="250"/>
      <c r="S18" s="247"/>
      <c r="T18" s="160" cm="1">
        <f t="array" ref="T18">IF(ISBLANK($J18),0,_xlfn.IFS($J18='valglister og satser'!$B$32,('valglister og satser'!$C$3*'Driftsscenarie-effekter indtast'!P18*'Driftsscenarie-effekter indtast'!O18*('Driftsscenarie-effekter indtast'!N18/12)),$J18='valglister og satser'!$B$33,('valglister og satser'!$C$4*'Driftsscenarie-effekter indtast'!P18*'Driftsscenarie-effekter indtast'!O18*('Driftsscenarie-effekter indtast'!N18/12)),$J18='valglister og satser'!$B$34,('valglister og satser'!$C$4*'Driftsscenarie-effekter indtast'!O18*'Driftsscenarie-effekter indtast'!P18*('Driftsscenarie-effekter indtast'!N18/12)),$J18='valglister og satser'!$B$30,(R18*'valglister og satser'!$C$5/1000)+S18,$J18='valglister og satser'!$B$29,(R18*'valglister og satser'!$C$5/1000)+S18,$J18='valglister og satser'!$B$28,(R18*'valglister og satser'!$C$5/1000)+S18,$J18='valglister og satser'!$B$31,('valglister og satser'!$C$3*'Driftsscenarie-effekter indtast'!O18*'Driftsscenarie-effekter indtast'!P18*('Driftsscenarie-effekter indtast'!N18/12))))</f>
        <v>0</v>
      </c>
      <c r="U18" s="167"/>
      <c r="V18" s="250"/>
      <c r="W18" s="247"/>
      <c r="X18" s="251"/>
      <c r="Y18" s="157">
        <f t="shared" si="1"/>
        <v>0</v>
      </c>
      <c r="Z18" s="250"/>
      <c r="AA18" s="247"/>
      <c r="AB18" s="160" cm="1">
        <f t="array" ref="AB18">IF(ISBLANK($J18),0,_xlfn.IFS($J18='valglister og satser'!$B$32,('valglister og satser'!$C$3*'Driftsscenarie-effekter indtast'!X18*'Driftsscenarie-effekter indtast'!W18*('Driftsscenarie-effekter indtast'!V18/12)),$J18='valglister og satser'!$B$33,('valglister og satser'!$C$4*'Driftsscenarie-effekter indtast'!X18*'Driftsscenarie-effekter indtast'!W18*('Driftsscenarie-effekter indtast'!V18/12)),$J18='valglister og satser'!$B$34,('valglister og satser'!$C$4*'Driftsscenarie-effekter indtast'!W18*'Driftsscenarie-effekter indtast'!X18*('Driftsscenarie-effekter indtast'!V18/12)),$J18='valglister og satser'!$B$30,(Z18*'valglister og satser'!$C$5/1000)+AA18,$J18='valglister og satser'!$B$29,(Z18*'valglister og satser'!$C$5/1000)+AA18,$J18='valglister og satser'!$B$28,(Z18*'valglister og satser'!$C$5/1000)+AA18,$J18='valglister og satser'!$B$31,('valglister og satser'!$C$3*'Driftsscenarie-effekter indtast'!W18*'Driftsscenarie-effekter indtast'!X18*('Driftsscenarie-effekter indtast'!V18/12))))</f>
        <v>0</v>
      </c>
      <c r="AC18" s="198"/>
      <c r="AD18" s="256"/>
      <c r="AE18" s="247"/>
      <c r="AF18" s="251"/>
      <c r="AG18" s="157">
        <f t="shared" si="2"/>
        <v>0</v>
      </c>
      <c r="AH18" s="250"/>
      <c r="AI18" s="247"/>
      <c r="AJ18" s="160" cm="1">
        <f t="array" ref="AJ18">IF(ISBLANK($J18),0,_xlfn.IFS($J18='valglister og satser'!$B$32,('valglister og satser'!$C$3*'Driftsscenarie-effekter indtast'!AF18*'Driftsscenarie-effekter indtast'!AE18*('Driftsscenarie-effekter indtast'!AD18/12)),$J18='valglister og satser'!$B$33,('valglister og satser'!$C$4*'Driftsscenarie-effekter indtast'!AF18*'Driftsscenarie-effekter indtast'!AE18*('Driftsscenarie-effekter indtast'!AD18/12)),$J18='valglister og satser'!$B$34,('valglister og satser'!$C$4*'Driftsscenarie-effekter indtast'!AE18*'Driftsscenarie-effekter indtast'!AF18*('Driftsscenarie-effekter indtast'!AD18/12)),$J18='valglister og satser'!$B$30,(AH18*'valglister og satser'!$C$5/1000)+AI18,$J18='valglister og satser'!$B$29,(AH18*'valglister og satser'!$C$5/1000)+AI18,$J18='valglister og satser'!$B$28,(AH18*'valglister og satser'!$C$5/1000)+AI18,$J18='valglister og satser'!$B$31,('valglister og satser'!$C$3*'Driftsscenarie-effekter indtast'!AE18*'Driftsscenarie-effekter indtast'!AF18*('Driftsscenarie-effekter indtast'!AD18/12))))</f>
        <v>0</v>
      </c>
      <c r="AK18" s="256"/>
      <c r="AL18" s="247"/>
      <c r="AM18" s="251"/>
      <c r="AN18" s="157">
        <f t="shared" si="3"/>
        <v>0</v>
      </c>
      <c r="AO18" s="250"/>
      <c r="AP18" s="247"/>
      <c r="AQ18" s="160" cm="1">
        <f t="array" ref="AQ18">IF(ISBLANK($J18),0,_xlfn.IFS($J18='valglister og satser'!$B$32,('valglister og satser'!$C$3*'Driftsscenarie-effekter indtast'!AM18*'Driftsscenarie-effekter indtast'!AL18*('Driftsscenarie-effekter indtast'!AK18/12)),$J18='valglister og satser'!$B$33,('valglister og satser'!$C$4*'Driftsscenarie-effekter indtast'!AM18*'Driftsscenarie-effekter indtast'!AL18*('Driftsscenarie-effekter indtast'!AK18/12)),$J18='valglister og satser'!$B$34,('valglister og satser'!$C$4*'Driftsscenarie-effekter indtast'!AL18*'Driftsscenarie-effekter indtast'!AM18*('Driftsscenarie-effekter indtast'!AK18/12)),$J18='valglister og satser'!$B$30,(AO18*'valglister og satser'!$C$5/1000)+AP18,$J18='valglister og satser'!$B$29,(AO18*'valglister og satser'!$C$5/1000)+AP18,$J18='valglister og satser'!$B$28,(AO18*'valglister og satser'!$C$5/1000)+AP18,$J18='valglister og satser'!$B$31,('valglister og satser'!$C$3*'Driftsscenarie-effekter indtast'!AL18*'Driftsscenarie-effekter indtast'!AM18*('Driftsscenarie-effekter indtast'!AK18/12))))</f>
        <v>0</v>
      </c>
      <c r="AR18" s="256"/>
      <c r="AS18" s="247"/>
      <c r="AT18" s="251"/>
      <c r="AU18" s="157">
        <f t="shared" si="4"/>
        <v>0</v>
      </c>
      <c r="AV18" s="250"/>
      <c r="AW18" s="247"/>
      <c r="AX18" s="180" cm="1">
        <f t="array" ref="AX18">IF(ISBLANK($J18),0,_xlfn.IFS($J18='valglister og satser'!$B$32,('valglister og satser'!$C$3*'Driftsscenarie-effekter indtast'!AT18*'Driftsscenarie-effekter indtast'!AS18*('Driftsscenarie-effekter indtast'!AR18/12)),$J18='valglister og satser'!$B$33,('valglister og satser'!$C$4*'Driftsscenarie-effekter indtast'!AT18*'Driftsscenarie-effekter indtast'!AS18*('Driftsscenarie-effekter indtast'!AR18/12)),$J18='valglister og satser'!$B$34,('valglister og satser'!$C$4*'Driftsscenarie-effekter indtast'!AS18*'Driftsscenarie-effekter indtast'!AT18*('Driftsscenarie-effekter indtast'!AR18/12)),$J18='valglister og satser'!$B$30,(AV18*'valglister og satser'!$C$5/1000)+AW18,$J18='valglister og satser'!$B$29,(AV18*'valglister og satser'!$C$5/1000)+AW18,$J18='valglister og satser'!$B$28,(AV18*'valglister og satser'!$C$5/1000)+AW18,$J18='valglister og satser'!$B$31,('valglister og satser'!$C$3*'Driftsscenarie-effekter indtast'!AS18*'Driftsscenarie-effekter indtast'!AT18*('Driftsscenarie-effekter indtast'!AR18/12))))</f>
        <v>0</v>
      </c>
    </row>
    <row r="19" spans="3:50" x14ac:dyDescent="0.25">
      <c r="C19" s="33"/>
      <c r="D19" s="247" t="s">
        <v>82</v>
      </c>
      <c r="E19" s="247"/>
      <c r="F19" s="247"/>
      <c r="G19" s="247"/>
      <c r="H19" s="247"/>
      <c r="I19" t="str" cm="1">
        <f t="array" ref="I19">_xlfn.IFS($J19="Øvrige - Ny driftsomkostning","Øvrige omkostninger",$J19="Løn - Ny ansættelse til drift","Løn",$J19="Løn - Medfinansiering","Løn",$J19="Øvrige - Finansieres af Digitaliseringspuljen","Øvrige omkostninger",$J19="Øvrige - Medfinansiering","Øvrige omkostninger", $J19="Stud.medhjælp - Ny ansættelse til drift","Studentermedhjælp",$J19="Stud.medhjælp - Medfinansiering","Studentermedhjælp",$J19=0," " )</f>
        <v xml:space="preserve"> </v>
      </c>
      <c r="J19" s="247"/>
      <c r="K19" s="247"/>
      <c r="L19" s="247"/>
      <c r="M19" s="167"/>
      <c r="N19" s="250"/>
      <c r="O19" s="247"/>
      <c r="P19" s="251"/>
      <c r="Q19" s="157">
        <f t="shared" si="0"/>
        <v>0</v>
      </c>
      <c r="R19" s="250"/>
      <c r="S19" s="247"/>
      <c r="T19" s="160" cm="1">
        <f t="array" ref="T19">IF(ISBLANK($J19),0,_xlfn.IFS($J19='valglister og satser'!$B$32,('valglister og satser'!$C$3*'Driftsscenarie-effekter indtast'!P19*'Driftsscenarie-effekter indtast'!O19*('Driftsscenarie-effekter indtast'!N19/12)),$J19='valglister og satser'!$B$33,('valglister og satser'!$C$4*'Driftsscenarie-effekter indtast'!P19*'Driftsscenarie-effekter indtast'!O19*('Driftsscenarie-effekter indtast'!N19/12)),$J19='valglister og satser'!$B$34,('valglister og satser'!$C$4*'Driftsscenarie-effekter indtast'!O19*'Driftsscenarie-effekter indtast'!P19*('Driftsscenarie-effekter indtast'!N19/12)),$J19='valglister og satser'!$B$30,(R19*'valglister og satser'!$C$5/1000)+S19,$J19='valglister og satser'!$B$29,(R19*'valglister og satser'!$C$5/1000)+S19,$J19='valglister og satser'!$B$28,(R19*'valglister og satser'!$C$5/1000)+S19,$J19='valglister og satser'!$B$31,('valglister og satser'!$C$3*'Driftsscenarie-effekter indtast'!O19*'Driftsscenarie-effekter indtast'!P19*('Driftsscenarie-effekter indtast'!N19/12))))</f>
        <v>0</v>
      </c>
      <c r="U19" s="167"/>
      <c r="V19" s="250"/>
      <c r="W19" s="247"/>
      <c r="X19" s="251"/>
      <c r="Y19" s="157">
        <f t="shared" si="1"/>
        <v>0</v>
      </c>
      <c r="Z19" s="250"/>
      <c r="AA19" s="247"/>
      <c r="AB19" s="160" cm="1">
        <f t="array" ref="AB19">IF(ISBLANK($J19),0,_xlfn.IFS($J19='valglister og satser'!$B$32,('valglister og satser'!$C$3*'Driftsscenarie-effekter indtast'!X19*'Driftsscenarie-effekter indtast'!W19*('Driftsscenarie-effekter indtast'!V19/12)),$J19='valglister og satser'!$B$33,('valglister og satser'!$C$4*'Driftsscenarie-effekter indtast'!X19*'Driftsscenarie-effekter indtast'!W19*('Driftsscenarie-effekter indtast'!V19/12)),$J19='valglister og satser'!$B$34,('valglister og satser'!$C$4*'Driftsscenarie-effekter indtast'!W19*'Driftsscenarie-effekter indtast'!X19*('Driftsscenarie-effekter indtast'!V19/12)),$J19='valglister og satser'!$B$30,(Z19*'valglister og satser'!$C$5/1000)+AA19,$J19='valglister og satser'!$B$29,(Z19*'valglister og satser'!$C$5/1000)+AA19,$J19='valglister og satser'!$B$28,(Z19*'valglister og satser'!$C$5/1000)+AA19,$J19='valglister og satser'!$B$31,('valglister og satser'!$C$3*'Driftsscenarie-effekter indtast'!W19*'Driftsscenarie-effekter indtast'!X19*('Driftsscenarie-effekter indtast'!V19/12))))</f>
        <v>0</v>
      </c>
      <c r="AC19" s="198"/>
      <c r="AD19" s="256"/>
      <c r="AE19" s="247"/>
      <c r="AF19" s="251"/>
      <c r="AG19" s="157">
        <f t="shared" si="2"/>
        <v>0</v>
      </c>
      <c r="AH19" s="250"/>
      <c r="AI19" s="247"/>
      <c r="AJ19" s="160" cm="1">
        <f t="array" ref="AJ19">IF(ISBLANK($J19),0,_xlfn.IFS($J19='valglister og satser'!$B$32,('valglister og satser'!$C$3*'Driftsscenarie-effekter indtast'!AF19*'Driftsscenarie-effekter indtast'!AE19*('Driftsscenarie-effekter indtast'!AD19/12)),$J19='valglister og satser'!$B$33,('valglister og satser'!$C$4*'Driftsscenarie-effekter indtast'!AF19*'Driftsscenarie-effekter indtast'!AE19*('Driftsscenarie-effekter indtast'!AD19/12)),$J19='valglister og satser'!$B$34,('valglister og satser'!$C$4*'Driftsscenarie-effekter indtast'!AE19*'Driftsscenarie-effekter indtast'!AF19*('Driftsscenarie-effekter indtast'!AD19/12)),$J19='valglister og satser'!$B$30,(AH19*'valglister og satser'!$C$5/1000)+AI19,$J19='valglister og satser'!$B$29,(AH19*'valglister og satser'!$C$5/1000)+AI19,$J19='valglister og satser'!$B$28,(AH19*'valglister og satser'!$C$5/1000)+AI19,$J19='valglister og satser'!$B$31,('valglister og satser'!$C$3*'Driftsscenarie-effekter indtast'!AE19*'Driftsscenarie-effekter indtast'!AF19*('Driftsscenarie-effekter indtast'!AD19/12))))</f>
        <v>0</v>
      </c>
      <c r="AK19" s="256"/>
      <c r="AL19" s="247"/>
      <c r="AM19" s="251"/>
      <c r="AN19" s="157">
        <f t="shared" si="3"/>
        <v>0</v>
      </c>
      <c r="AO19" s="250"/>
      <c r="AP19" s="247"/>
      <c r="AQ19" s="160" cm="1">
        <f t="array" ref="AQ19">IF(ISBLANK($J19),0,_xlfn.IFS($J19='valglister og satser'!$B$32,('valglister og satser'!$C$3*'Driftsscenarie-effekter indtast'!AM19*'Driftsscenarie-effekter indtast'!AL19*('Driftsscenarie-effekter indtast'!AK19/12)),$J19='valglister og satser'!$B$33,('valglister og satser'!$C$4*'Driftsscenarie-effekter indtast'!AM19*'Driftsscenarie-effekter indtast'!AL19*('Driftsscenarie-effekter indtast'!AK19/12)),$J19='valglister og satser'!$B$34,('valglister og satser'!$C$4*'Driftsscenarie-effekter indtast'!AL19*'Driftsscenarie-effekter indtast'!AM19*('Driftsscenarie-effekter indtast'!AK19/12)),$J19='valglister og satser'!$B$30,(AO19*'valglister og satser'!$C$5/1000)+AP19,$J19='valglister og satser'!$B$29,(AO19*'valglister og satser'!$C$5/1000)+AP19,$J19='valglister og satser'!$B$28,(AO19*'valglister og satser'!$C$5/1000)+AP19,$J19='valglister og satser'!$B$31,('valglister og satser'!$C$3*'Driftsscenarie-effekter indtast'!AL19*'Driftsscenarie-effekter indtast'!AM19*('Driftsscenarie-effekter indtast'!AK19/12))))</f>
        <v>0</v>
      </c>
      <c r="AR19" s="256"/>
      <c r="AS19" s="247"/>
      <c r="AT19" s="251"/>
      <c r="AU19" s="157">
        <f t="shared" si="4"/>
        <v>0</v>
      </c>
      <c r="AV19" s="250"/>
      <c r="AW19" s="247"/>
      <c r="AX19" s="180" cm="1">
        <f t="array" ref="AX19">IF(ISBLANK($J19),0,_xlfn.IFS($J19='valglister og satser'!$B$32,('valglister og satser'!$C$3*'Driftsscenarie-effekter indtast'!AT19*'Driftsscenarie-effekter indtast'!AS19*('Driftsscenarie-effekter indtast'!AR19/12)),$J19='valglister og satser'!$B$33,('valglister og satser'!$C$4*'Driftsscenarie-effekter indtast'!AT19*'Driftsscenarie-effekter indtast'!AS19*('Driftsscenarie-effekter indtast'!AR19/12)),$J19='valglister og satser'!$B$34,('valglister og satser'!$C$4*'Driftsscenarie-effekter indtast'!AS19*'Driftsscenarie-effekter indtast'!AT19*('Driftsscenarie-effekter indtast'!AR19/12)),$J19='valglister og satser'!$B$30,(AV19*'valglister og satser'!$C$5/1000)+AW19,$J19='valglister og satser'!$B$29,(AV19*'valglister og satser'!$C$5/1000)+AW19,$J19='valglister og satser'!$B$28,(AV19*'valglister og satser'!$C$5/1000)+AW19,$J19='valglister og satser'!$B$31,('valglister og satser'!$C$3*'Driftsscenarie-effekter indtast'!AS19*'Driftsscenarie-effekter indtast'!AT19*('Driftsscenarie-effekter indtast'!AR19/12))))</f>
        <v>0</v>
      </c>
    </row>
    <row r="20" spans="3:50" x14ac:dyDescent="0.25">
      <c r="C20" s="33"/>
      <c r="D20" s="247"/>
      <c r="E20" s="247"/>
      <c r="F20" s="247"/>
      <c r="G20" s="247"/>
      <c r="H20" s="247"/>
      <c r="I20" t="str" cm="1">
        <f t="array" ref="I20">_xlfn.IFS($J20="Øvrige - Ny driftsomkostning","Øvrige omkostninger",$J20="Løn - Ny ansættelse til drift","Løn",$J20="Løn - Medfinansiering","Løn",$J20="Øvrige - Finansieres af Digitaliseringspuljen","Øvrige omkostninger",$J20="Øvrige - Medfinansiering","Øvrige omkostninger", $J20="Stud.medhjælp - Ny ansættelse til drift","Studentermedhjælp",$J20="Stud.medhjælp - Medfinansiering","Studentermedhjælp",$J20=0," " )</f>
        <v xml:space="preserve"> </v>
      </c>
      <c r="J20" s="247"/>
      <c r="K20" s="247"/>
      <c r="L20" s="247"/>
      <c r="M20" s="164"/>
      <c r="N20" s="250"/>
      <c r="O20" s="247"/>
      <c r="P20" s="251"/>
      <c r="Q20" s="157">
        <f t="shared" si="0"/>
        <v>0</v>
      </c>
      <c r="R20" s="250"/>
      <c r="S20" s="247"/>
      <c r="T20" s="160" cm="1">
        <f t="array" ref="T20">IF(ISBLANK($J20),0,_xlfn.IFS($J20='valglister og satser'!$B$32,('valglister og satser'!$C$3*'Driftsscenarie-effekter indtast'!P20*'Driftsscenarie-effekter indtast'!O20*('Driftsscenarie-effekter indtast'!N20/12)),$J20='valglister og satser'!$B$33,('valglister og satser'!$C$4*'Driftsscenarie-effekter indtast'!P20*'Driftsscenarie-effekter indtast'!O20*('Driftsscenarie-effekter indtast'!N20/12)),$J20='valglister og satser'!$B$34,('valglister og satser'!$C$4*'Driftsscenarie-effekter indtast'!O20*'Driftsscenarie-effekter indtast'!P20*('Driftsscenarie-effekter indtast'!N20/12)),$J20='valglister og satser'!$B$30,(R20*'valglister og satser'!$C$5/1000)+S20,$J20='valglister og satser'!$B$29,(R20*'valglister og satser'!$C$5/1000)+S20,$J20='valglister og satser'!$B$28,(R20*'valglister og satser'!$C$5/1000)+S20,$J20='valglister og satser'!$B$31,('valglister og satser'!$C$3*'Driftsscenarie-effekter indtast'!O20*'Driftsscenarie-effekter indtast'!P20*('Driftsscenarie-effekter indtast'!N20/12))))</f>
        <v>0</v>
      </c>
      <c r="U20" s="164"/>
      <c r="V20" s="250"/>
      <c r="W20" s="247"/>
      <c r="X20" s="251"/>
      <c r="Y20" s="157">
        <f t="shared" si="1"/>
        <v>0</v>
      </c>
      <c r="Z20" s="250"/>
      <c r="AA20" s="247"/>
      <c r="AB20" s="160" cm="1">
        <f t="array" ref="AB20">IF(ISBLANK($J20),0,_xlfn.IFS($J20='valglister og satser'!$B$32,('valglister og satser'!$C$3*'Driftsscenarie-effekter indtast'!X20*'Driftsscenarie-effekter indtast'!W20*('Driftsscenarie-effekter indtast'!V20/12)),$J20='valglister og satser'!$B$33,('valglister og satser'!$C$4*'Driftsscenarie-effekter indtast'!X20*'Driftsscenarie-effekter indtast'!W20*('Driftsscenarie-effekter indtast'!V20/12)),$J20='valglister og satser'!$B$34,('valglister og satser'!$C$4*'Driftsscenarie-effekter indtast'!W20*'Driftsscenarie-effekter indtast'!X20*('Driftsscenarie-effekter indtast'!V20/12)),$J20='valglister og satser'!$B$30,(Z20*'valglister og satser'!$C$5/1000)+AA20,$J20='valglister og satser'!$B$29,(Z20*'valglister og satser'!$C$5/1000)+AA20,$J20='valglister og satser'!$B$28,(Z20*'valglister og satser'!$C$5/1000)+AA20,$J20='valglister og satser'!$B$31,('valglister og satser'!$C$3*'Driftsscenarie-effekter indtast'!W20*'Driftsscenarie-effekter indtast'!X20*('Driftsscenarie-effekter indtast'!V20/12))))</f>
        <v>0</v>
      </c>
      <c r="AC20" s="195"/>
      <c r="AD20" s="250"/>
      <c r="AE20" s="247"/>
      <c r="AF20" s="251"/>
      <c r="AG20" s="157">
        <f t="shared" si="2"/>
        <v>0</v>
      </c>
      <c r="AH20" s="250"/>
      <c r="AI20" s="247"/>
      <c r="AJ20" s="160" cm="1">
        <f t="array" ref="AJ20">IF(ISBLANK($J20),0,_xlfn.IFS($J20='valglister og satser'!$B$32,('valglister og satser'!$C$3*'Driftsscenarie-effekter indtast'!AF20*'Driftsscenarie-effekter indtast'!AE20*('Driftsscenarie-effekter indtast'!AD20/12)),$J20='valglister og satser'!$B$33,('valglister og satser'!$C$4*'Driftsscenarie-effekter indtast'!AF20*'Driftsscenarie-effekter indtast'!AE20*('Driftsscenarie-effekter indtast'!AD20/12)),$J20='valglister og satser'!$B$34,('valglister og satser'!$C$4*'Driftsscenarie-effekter indtast'!AE20*'Driftsscenarie-effekter indtast'!AF20*('Driftsscenarie-effekter indtast'!AD20/12)),$J20='valglister og satser'!$B$30,(AH20*'valglister og satser'!$C$5/1000)+AI20,$J20='valglister og satser'!$B$29,(AH20*'valglister og satser'!$C$5/1000)+AI20,$J20='valglister og satser'!$B$28,(AH20*'valglister og satser'!$C$5/1000)+AI20,$J20='valglister og satser'!$B$31,('valglister og satser'!$C$3*'Driftsscenarie-effekter indtast'!AE20*'Driftsscenarie-effekter indtast'!AF20*('Driftsscenarie-effekter indtast'!AD20/12))))</f>
        <v>0</v>
      </c>
      <c r="AK20" s="256"/>
      <c r="AL20" s="247"/>
      <c r="AM20" s="251"/>
      <c r="AN20" s="157">
        <f t="shared" si="3"/>
        <v>0</v>
      </c>
      <c r="AO20" s="250"/>
      <c r="AP20" s="247"/>
      <c r="AQ20" s="160" cm="1">
        <f t="array" ref="AQ20">IF(ISBLANK($J20),0,_xlfn.IFS($J20='valglister og satser'!$B$32,('valglister og satser'!$C$3*'Driftsscenarie-effekter indtast'!AM20*'Driftsscenarie-effekter indtast'!AL20*('Driftsscenarie-effekter indtast'!AK20/12)),$J20='valglister og satser'!$B$33,('valglister og satser'!$C$4*'Driftsscenarie-effekter indtast'!AM20*'Driftsscenarie-effekter indtast'!AL20*('Driftsscenarie-effekter indtast'!AK20/12)),$J20='valglister og satser'!$B$34,('valglister og satser'!$C$4*'Driftsscenarie-effekter indtast'!AL20*'Driftsscenarie-effekter indtast'!AM20*('Driftsscenarie-effekter indtast'!AK20/12)),$J20='valglister og satser'!$B$30,(AO20*'valglister og satser'!$C$5/1000)+AP20,$J20='valglister og satser'!$B$29,(AO20*'valglister og satser'!$C$5/1000)+AP20,$J20='valglister og satser'!$B$28,(AO20*'valglister og satser'!$C$5/1000)+AP20,$J20='valglister og satser'!$B$31,('valglister og satser'!$C$3*'Driftsscenarie-effekter indtast'!AL20*'Driftsscenarie-effekter indtast'!AM20*('Driftsscenarie-effekter indtast'!AK20/12))))</f>
        <v>0</v>
      </c>
      <c r="AR20" s="256"/>
      <c r="AS20" s="247"/>
      <c r="AT20" s="251"/>
      <c r="AU20" s="157">
        <f t="shared" si="4"/>
        <v>0</v>
      </c>
      <c r="AV20" s="250"/>
      <c r="AW20" s="247"/>
      <c r="AX20" s="180" cm="1">
        <f t="array" ref="AX20">IF(ISBLANK($J20),0,_xlfn.IFS($J20='valglister og satser'!$B$32,('valglister og satser'!$C$3*'Driftsscenarie-effekter indtast'!AT20*'Driftsscenarie-effekter indtast'!AS20*('Driftsscenarie-effekter indtast'!AR20/12)),$J20='valglister og satser'!$B$33,('valglister og satser'!$C$4*'Driftsscenarie-effekter indtast'!AT20*'Driftsscenarie-effekter indtast'!AS20*('Driftsscenarie-effekter indtast'!AR20/12)),$J20='valglister og satser'!$B$34,('valglister og satser'!$C$4*'Driftsscenarie-effekter indtast'!AS20*'Driftsscenarie-effekter indtast'!AT20*('Driftsscenarie-effekter indtast'!AR20/12)),$J20='valglister og satser'!$B$30,(AV20*'valglister og satser'!$C$5/1000)+AW20,$J20='valglister og satser'!$B$29,(AV20*'valglister og satser'!$C$5/1000)+AW20,$J20='valglister og satser'!$B$28,(AV20*'valglister og satser'!$C$5/1000)+AW20,$J20='valglister og satser'!$B$31,('valglister og satser'!$C$3*'Driftsscenarie-effekter indtast'!AS20*'Driftsscenarie-effekter indtast'!AT20*('Driftsscenarie-effekter indtast'!AR20/12))))</f>
        <v>0</v>
      </c>
    </row>
    <row r="21" spans="3:50" x14ac:dyDescent="0.25">
      <c r="C21" s="33"/>
      <c r="D21" s="247"/>
      <c r="E21" s="247"/>
      <c r="F21" s="247"/>
      <c r="G21" s="247"/>
      <c r="H21" s="247"/>
      <c r="I21" t="str" cm="1">
        <f t="array" ref="I21">_xlfn.IFS($J21="Øvrige - Ny driftsomkostning","Øvrige omkostninger",$J21="Løn - Ny ansættelse til drift","Løn",$J21="Løn - Medfinansiering","Løn",$J21="Øvrige - Finansieres af Digitaliseringspuljen","Øvrige omkostninger",$J21="Øvrige - Medfinansiering","Øvrige omkostninger", $J21="Stud.medhjælp - Ny ansættelse til drift","Studentermedhjælp",$J21="Stud.medhjælp - Medfinansiering","Studentermedhjælp",$J21=0," " )</f>
        <v xml:space="preserve"> </v>
      </c>
      <c r="J21" s="247"/>
      <c r="K21" s="247"/>
      <c r="L21" s="247"/>
      <c r="M21" s="167"/>
      <c r="N21" s="250"/>
      <c r="O21" s="247"/>
      <c r="P21" s="251"/>
      <c r="Q21" s="157">
        <f t="shared" si="0"/>
        <v>0</v>
      </c>
      <c r="R21" s="250"/>
      <c r="S21" s="247"/>
      <c r="T21" s="160" cm="1">
        <f t="array" ref="T21">IF(ISBLANK($J21),0,_xlfn.IFS($J21='valglister og satser'!$B$32,('valglister og satser'!$C$3*'Driftsscenarie-effekter indtast'!P21*'Driftsscenarie-effekter indtast'!O21*('Driftsscenarie-effekter indtast'!N21/12)),$J21='valglister og satser'!$B$33,('valglister og satser'!$C$4*'Driftsscenarie-effekter indtast'!P21*'Driftsscenarie-effekter indtast'!O21*('Driftsscenarie-effekter indtast'!N21/12)),$J21='valglister og satser'!$B$34,('valglister og satser'!$C$4*'Driftsscenarie-effekter indtast'!O21*'Driftsscenarie-effekter indtast'!P21*('Driftsscenarie-effekter indtast'!N21/12)),$J21='valglister og satser'!$B$30,(R21*'valglister og satser'!$C$5/1000)+S21,$J21='valglister og satser'!$B$29,(R21*'valglister og satser'!$C$5/1000)+S21,$J21='valglister og satser'!$B$28,(R21*'valglister og satser'!$C$5/1000)+S21,$J21='valglister og satser'!$B$31,('valglister og satser'!$C$3*'Driftsscenarie-effekter indtast'!O21*'Driftsscenarie-effekter indtast'!P21*('Driftsscenarie-effekter indtast'!N21/12))))</f>
        <v>0</v>
      </c>
      <c r="U21" s="167"/>
      <c r="V21" s="250"/>
      <c r="W21" s="247"/>
      <c r="X21" s="251"/>
      <c r="Y21" s="157">
        <f t="shared" si="1"/>
        <v>0</v>
      </c>
      <c r="Z21" s="250"/>
      <c r="AA21" s="247"/>
      <c r="AB21" s="160" cm="1">
        <f t="array" ref="AB21">IF(ISBLANK($J21),0,_xlfn.IFS($J21='valglister og satser'!$B$32,('valglister og satser'!$C$3*'Driftsscenarie-effekter indtast'!X21*'Driftsscenarie-effekter indtast'!W21*('Driftsscenarie-effekter indtast'!V21/12)),$J21='valglister og satser'!$B$33,('valglister og satser'!$C$4*'Driftsscenarie-effekter indtast'!X21*'Driftsscenarie-effekter indtast'!W21*('Driftsscenarie-effekter indtast'!V21/12)),$J21='valglister og satser'!$B$34,('valglister og satser'!$C$4*'Driftsscenarie-effekter indtast'!W21*'Driftsscenarie-effekter indtast'!X21*('Driftsscenarie-effekter indtast'!V21/12)),$J21='valglister og satser'!$B$30,(Z21*'valglister og satser'!$C$5/1000)+AA21,$J21='valglister og satser'!$B$29,(Z21*'valglister og satser'!$C$5/1000)+AA21,$J21='valglister og satser'!$B$28,(Z21*'valglister og satser'!$C$5/1000)+AA21,$J21='valglister og satser'!$B$31,('valglister og satser'!$C$3*'Driftsscenarie-effekter indtast'!W21*'Driftsscenarie-effekter indtast'!X21*('Driftsscenarie-effekter indtast'!V21/12))))</f>
        <v>0</v>
      </c>
      <c r="AC21" s="198"/>
      <c r="AD21" s="250"/>
      <c r="AE21" s="247"/>
      <c r="AF21" s="251"/>
      <c r="AG21" s="157">
        <f t="shared" si="2"/>
        <v>0</v>
      </c>
      <c r="AH21" s="250"/>
      <c r="AI21" s="247"/>
      <c r="AJ21" s="160" cm="1">
        <f t="array" ref="AJ21">IF(ISBLANK($J21),0,_xlfn.IFS($J21='valglister og satser'!$B$32,('valglister og satser'!$C$3*'Driftsscenarie-effekter indtast'!AF21*'Driftsscenarie-effekter indtast'!AE21*('Driftsscenarie-effekter indtast'!AD21/12)),$J21='valglister og satser'!$B$33,('valglister og satser'!$C$4*'Driftsscenarie-effekter indtast'!AF21*'Driftsscenarie-effekter indtast'!AE21*('Driftsscenarie-effekter indtast'!AD21/12)),$J21='valglister og satser'!$B$34,('valglister og satser'!$C$4*'Driftsscenarie-effekter indtast'!AE21*'Driftsscenarie-effekter indtast'!AF21*('Driftsscenarie-effekter indtast'!AD21/12)),$J21='valglister og satser'!$B$30,(AH21*'valglister og satser'!$C$5/1000)+AI21,$J21='valglister og satser'!$B$29,(AH21*'valglister og satser'!$C$5/1000)+AI21,$J21='valglister og satser'!$B$28,(AH21*'valglister og satser'!$C$5/1000)+AI21,$J21='valglister og satser'!$B$31,('valglister og satser'!$C$3*'Driftsscenarie-effekter indtast'!AE21*'Driftsscenarie-effekter indtast'!AF21*('Driftsscenarie-effekter indtast'!AD21/12))))</f>
        <v>0</v>
      </c>
      <c r="AK21" s="256"/>
      <c r="AL21" s="247"/>
      <c r="AM21" s="251"/>
      <c r="AN21" s="157">
        <f t="shared" si="3"/>
        <v>0</v>
      </c>
      <c r="AO21" s="250"/>
      <c r="AP21" s="247"/>
      <c r="AQ21" s="160" cm="1">
        <f t="array" ref="AQ21">IF(ISBLANK($J21),0,_xlfn.IFS($J21='valglister og satser'!$B$32,('valglister og satser'!$C$3*'Driftsscenarie-effekter indtast'!AM21*'Driftsscenarie-effekter indtast'!AL21*('Driftsscenarie-effekter indtast'!AK21/12)),$J21='valglister og satser'!$B$33,('valglister og satser'!$C$4*'Driftsscenarie-effekter indtast'!AM21*'Driftsscenarie-effekter indtast'!AL21*('Driftsscenarie-effekter indtast'!AK21/12)),$J21='valglister og satser'!$B$34,('valglister og satser'!$C$4*'Driftsscenarie-effekter indtast'!AL21*'Driftsscenarie-effekter indtast'!AM21*('Driftsscenarie-effekter indtast'!AK21/12)),$J21='valglister og satser'!$B$30,(AO21*'valglister og satser'!$C$5/1000)+AP21,$J21='valglister og satser'!$B$29,(AO21*'valglister og satser'!$C$5/1000)+AP21,$J21='valglister og satser'!$B$28,(AO21*'valglister og satser'!$C$5/1000)+AP21,$J21='valglister og satser'!$B$31,('valglister og satser'!$C$3*'Driftsscenarie-effekter indtast'!AL21*'Driftsscenarie-effekter indtast'!AM21*('Driftsscenarie-effekter indtast'!AK21/12))))</f>
        <v>0</v>
      </c>
      <c r="AR21" s="256"/>
      <c r="AS21" s="247"/>
      <c r="AT21" s="251"/>
      <c r="AU21" s="157">
        <f t="shared" si="4"/>
        <v>0</v>
      </c>
      <c r="AV21" s="250"/>
      <c r="AW21" s="247"/>
      <c r="AX21" s="180" cm="1">
        <f t="array" ref="AX21">IF(ISBLANK($J21),0,_xlfn.IFS($J21='valglister og satser'!$B$32,('valglister og satser'!$C$3*'Driftsscenarie-effekter indtast'!AT21*'Driftsscenarie-effekter indtast'!AS21*('Driftsscenarie-effekter indtast'!AR21/12)),$J21='valglister og satser'!$B$33,('valglister og satser'!$C$4*'Driftsscenarie-effekter indtast'!AT21*'Driftsscenarie-effekter indtast'!AS21*('Driftsscenarie-effekter indtast'!AR21/12)),$J21='valglister og satser'!$B$34,('valglister og satser'!$C$4*'Driftsscenarie-effekter indtast'!AS21*'Driftsscenarie-effekter indtast'!AT21*('Driftsscenarie-effekter indtast'!AR21/12)),$J21='valglister og satser'!$B$30,(AV21*'valglister og satser'!$C$5/1000)+AW21,$J21='valglister og satser'!$B$29,(AV21*'valglister og satser'!$C$5/1000)+AW21,$J21='valglister og satser'!$B$28,(AV21*'valglister og satser'!$C$5/1000)+AW21,$J21='valglister og satser'!$B$31,('valglister og satser'!$C$3*'Driftsscenarie-effekter indtast'!AS21*'Driftsscenarie-effekter indtast'!AT21*('Driftsscenarie-effekter indtast'!AR21/12))))</f>
        <v>0</v>
      </c>
    </row>
    <row r="22" spans="3:50" x14ac:dyDescent="0.25">
      <c r="C22" s="33"/>
      <c r="D22" s="247"/>
      <c r="E22" s="247"/>
      <c r="F22" s="247"/>
      <c r="G22" s="247"/>
      <c r="H22" s="247"/>
      <c r="I22" t="str" cm="1">
        <f t="array" ref="I22">_xlfn.IFS($J22="Øvrige - Ny driftsomkostning","Øvrige omkostninger",$J22="Løn - Ny ansættelse til drift","Løn",$J22="Løn - Medfinansiering","Løn",$J22="Øvrige - Finansieres af Digitaliseringspuljen","Øvrige omkostninger",$J22="Øvrige - Medfinansiering","Øvrige omkostninger", $J22="Stud.medhjælp - Ny ansættelse til drift","Studentermedhjælp",$J22="Stud.medhjælp - Medfinansiering","Studentermedhjælp",$J22=0," " )</f>
        <v xml:space="preserve"> </v>
      </c>
      <c r="J22" s="247"/>
      <c r="K22" s="247"/>
      <c r="L22" s="247"/>
      <c r="M22" s="167"/>
      <c r="N22" s="250"/>
      <c r="O22" s="247"/>
      <c r="P22" s="251"/>
      <c r="Q22" s="157">
        <f t="shared" si="0"/>
        <v>0</v>
      </c>
      <c r="R22" s="250"/>
      <c r="S22" s="247"/>
      <c r="T22" s="160" cm="1">
        <f t="array" ref="T22">IF(ISBLANK($J22),0,_xlfn.IFS($J22='valglister og satser'!$B$32,('valglister og satser'!$C$3*'Driftsscenarie-effekter indtast'!P22*'Driftsscenarie-effekter indtast'!O22*('Driftsscenarie-effekter indtast'!N22/12)),$J22='valglister og satser'!$B$33,('valglister og satser'!$C$4*'Driftsscenarie-effekter indtast'!P22*'Driftsscenarie-effekter indtast'!O22*('Driftsscenarie-effekter indtast'!N22/12)),$J22='valglister og satser'!$B$34,('valglister og satser'!$C$4*'Driftsscenarie-effekter indtast'!O22*'Driftsscenarie-effekter indtast'!P22*('Driftsscenarie-effekter indtast'!N22/12)),$J22='valglister og satser'!$B$30,(R22*'valglister og satser'!$C$5/1000)+S22,$J22='valglister og satser'!$B$29,(R22*'valglister og satser'!$C$5/1000)+S22,$J22='valglister og satser'!$B$28,(R22*'valglister og satser'!$C$5/1000)+S22,$J22='valglister og satser'!$B$31,('valglister og satser'!$C$3*'Driftsscenarie-effekter indtast'!O22*'Driftsscenarie-effekter indtast'!P22*('Driftsscenarie-effekter indtast'!N22/12))))</f>
        <v>0</v>
      </c>
      <c r="U22" s="167"/>
      <c r="V22" s="250"/>
      <c r="W22" s="247"/>
      <c r="X22" s="251"/>
      <c r="Y22" s="157">
        <f t="shared" si="1"/>
        <v>0</v>
      </c>
      <c r="Z22" s="250"/>
      <c r="AA22" s="247"/>
      <c r="AB22" s="160" cm="1">
        <f t="array" ref="AB22">IF(ISBLANK($J22),0,_xlfn.IFS($J22='valglister og satser'!$B$32,('valglister og satser'!$C$3*'Driftsscenarie-effekter indtast'!X22*'Driftsscenarie-effekter indtast'!W22*('Driftsscenarie-effekter indtast'!V22/12)),$J22='valglister og satser'!$B$33,('valglister og satser'!$C$4*'Driftsscenarie-effekter indtast'!X22*'Driftsscenarie-effekter indtast'!W22*('Driftsscenarie-effekter indtast'!V22/12)),$J22='valglister og satser'!$B$34,('valglister og satser'!$C$4*'Driftsscenarie-effekter indtast'!W22*'Driftsscenarie-effekter indtast'!X22*('Driftsscenarie-effekter indtast'!V22/12)),$J22='valglister og satser'!$B$30,(Z22*'valglister og satser'!$C$5/1000)+AA22,$J22='valglister og satser'!$B$29,(Z22*'valglister og satser'!$C$5/1000)+AA22,$J22='valglister og satser'!$B$28,(Z22*'valglister og satser'!$C$5/1000)+AA22,$J22='valglister og satser'!$B$31,('valglister og satser'!$C$3*'Driftsscenarie-effekter indtast'!W22*'Driftsscenarie-effekter indtast'!X22*('Driftsscenarie-effekter indtast'!V22/12))))</f>
        <v>0</v>
      </c>
      <c r="AC22" s="198"/>
      <c r="AD22" s="250"/>
      <c r="AE22" s="247"/>
      <c r="AF22" s="251"/>
      <c r="AG22" s="157">
        <f t="shared" si="2"/>
        <v>0</v>
      </c>
      <c r="AH22" s="250"/>
      <c r="AI22" s="247"/>
      <c r="AJ22" s="160" cm="1">
        <f t="array" ref="AJ22">IF(ISBLANK($J22),0,_xlfn.IFS($J22='valglister og satser'!$B$32,('valglister og satser'!$C$3*'Driftsscenarie-effekter indtast'!AF22*'Driftsscenarie-effekter indtast'!AE22*('Driftsscenarie-effekter indtast'!AD22/12)),$J22='valglister og satser'!$B$33,('valglister og satser'!$C$4*'Driftsscenarie-effekter indtast'!AF22*'Driftsscenarie-effekter indtast'!AE22*('Driftsscenarie-effekter indtast'!AD22/12)),$J22='valglister og satser'!$B$34,('valglister og satser'!$C$4*'Driftsscenarie-effekter indtast'!AE22*'Driftsscenarie-effekter indtast'!AF22*('Driftsscenarie-effekter indtast'!AD22/12)),$J22='valglister og satser'!$B$30,(AH22*'valglister og satser'!$C$5/1000)+AI22,$J22='valglister og satser'!$B$29,(AH22*'valglister og satser'!$C$5/1000)+AI22,$J22='valglister og satser'!$B$28,(AH22*'valglister og satser'!$C$5/1000)+AI22,$J22='valglister og satser'!$B$31,('valglister og satser'!$C$3*'Driftsscenarie-effekter indtast'!AE22*'Driftsscenarie-effekter indtast'!AF22*('Driftsscenarie-effekter indtast'!AD22/12))))</f>
        <v>0</v>
      </c>
      <c r="AK22" s="256"/>
      <c r="AL22" s="247"/>
      <c r="AM22" s="251"/>
      <c r="AN22" s="157">
        <f t="shared" si="3"/>
        <v>0</v>
      </c>
      <c r="AO22" s="250"/>
      <c r="AP22" s="247"/>
      <c r="AQ22" s="160" cm="1">
        <f t="array" ref="AQ22">IF(ISBLANK($J22),0,_xlfn.IFS($J22='valglister og satser'!$B$32,('valglister og satser'!$C$3*'Driftsscenarie-effekter indtast'!AM22*'Driftsscenarie-effekter indtast'!AL22*('Driftsscenarie-effekter indtast'!AK22/12)),$J22='valglister og satser'!$B$33,('valglister og satser'!$C$4*'Driftsscenarie-effekter indtast'!AM22*'Driftsscenarie-effekter indtast'!AL22*('Driftsscenarie-effekter indtast'!AK22/12)),$J22='valglister og satser'!$B$34,('valglister og satser'!$C$4*'Driftsscenarie-effekter indtast'!AL22*'Driftsscenarie-effekter indtast'!AM22*('Driftsscenarie-effekter indtast'!AK22/12)),$J22='valglister og satser'!$B$30,(AO22*'valglister og satser'!$C$5/1000)+AP22,$J22='valglister og satser'!$B$29,(AO22*'valglister og satser'!$C$5/1000)+AP22,$J22='valglister og satser'!$B$28,(AO22*'valglister og satser'!$C$5/1000)+AP22,$J22='valglister og satser'!$B$31,('valglister og satser'!$C$3*'Driftsscenarie-effekter indtast'!AL22*'Driftsscenarie-effekter indtast'!AM22*('Driftsscenarie-effekter indtast'!AK22/12))))</f>
        <v>0</v>
      </c>
      <c r="AR22" s="256"/>
      <c r="AS22" s="247"/>
      <c r="AT22" s="251"/>
      <c r="AU22" s="157">
        <f t="shared" si="4"/>
        <v>0</v>
      </c>
      <c r="AV22" s="250"/>
      <c r="AW22" s="247"/>
      <c r="AX22" s="180" cm="1">
        <f t="array" ref="AX22">IF(ISBLANK($J22),0,_xlfn.IFS($J22='valglister og satser'!$B$32,('valglister og satser'!$C$3*'Driftsscenarie-effekter indtast'!AT22*'Driftsscenarie-effekter indtast'!AS22*('Driftsscenarie-effekter indtast'!AR22/12)),$J22='valglister og satser'!$B$33,('valglister og satser'!$C$4*'Driftsscenarie-effekter indtast'!AT22*'Driftsscenarie-effekter indtast'!AS22*('Driftsscenarie-effekter indtast'!AR22/12)),$J22='valglister og satser'!$B$34,('valglister og satser'!$C$4*'Driftsscenarie-effekter indtast'!AS22*'Driftsscenarie-effekter indtast'!AT22*('Driftsscenarie-effekter indtast'!AR22/12)),$J22='valglister og satser'!$B$30,(AV22*'valglister og satser'!$C$5/1000)+AW22,$J22='valglister og satser'!$B$29,(AV22*'valglister og satser'!$C$5/1000)+AW22,$J22='valglister og satser'!$B$28,(AV22*'valglister og satser'!$C$5/1000)+AW22,$J22='valglister og satser'!$B$31,('valglister og satser'!$C$3*'Driftsscenarie-effekter indtast'!AS22*'Driftsscenarie-effekter indtast'!AT22*('Driftsscenarie-effekter indtast'!AR22/12))))</f>
        <v>0</v>
      </c>
    </row>
    <row r="23" spans="3:50" x14ac:dyDescent="0.25">
      <c r="C23" s="36"/>
      <c r="I23" t="str" cm="1">
        <f t="array" ref="I23">_xlfn.IFS($J23="Løn - Ny ansættelse","Løn",$J23="Løn - Medfinansiering","Løn",$J23="Øvrige - Ny omkostning","Øvrige omkostninger",$J23="Øvrige - Medfinansiering","Øvrige omkostninger", $J23="Stud.medhjælp - Ny ansættelse","Studentermedhjælp",$J23="Stud.medhjælp - Medfinansiering","Studentermedhjælp",$J23=0," " )</f>
        <v xml:space="preserve"> </v>
      </c>
      <c r="M23" s="164"/>
      <c r="N23" s="9"/>
      <c r="P23" s="10"/>
      <c r="Q23" s="118"/>
      <c r="R23" s="10"/>
      <c r="S23" s="10"/>
      <c r="T23" s="159"/>
      <c r="U23" s="164"/>
      <c r="V23" s="9"/>
      <c r="X23" s="10"/>
      <c r="Y23" s="118"/>
      <c r="Z23" s="10"/>
      <c r="AA23" s="10"/>
      <c r="AB23" s="159"/>
      <c r="AC23" s="195"/>
      <c r="AD23" s="33"/>
      <c r="AF23" s="10"/>
      <c r="AG23" s="118"/>
      <c r="AH23" s="10"/>
      <c r="AI23" s="10"/>
      <c r="AJ23" s="179"/>
      <c r="AK23" s="33"/>
      <c r="AM23" s="10"/>
      <c r="AN23" s="118"/>
      <c r="AO23" s="10"/>
      <c r="AP23" s="10"/>
      <c r="AQ23" s="179"/>
      <c r="AR23" s="33"/>
      <c r="AT23" s="10"/>
      <c r="AU23" s="118"/>
      <c r="AV23" s="10"/>
      <c r="AW23" s="10"/>
      <c r="AX23" s="180"/>
    </row>
    <row r="24" spans="3:50" x14ac:dyDescent="0.25">
      <c r="C24" s="36" t="s">
        <v>83</v>
      </c>
      <c r="M24" s="164"/>
      <c r="N24" s="9"/>
      <c r="P24" s="131"/>
      <c r="Q24" s="157"/>
      <c r="R24" s="9"/>
      <c r="T24" s="160"/>
      <c r="U24" s="164"/>
      <c r="V24" s="9"/>
      <c r="X24" s="131"/>
      <c r="Y24" s="157"/>
      <c r="Z24" s="9"/>
      <c r="AB24" s="160"/>
      <c r="AC24" s="195"/>
      <c r="AD24" s="33"/>
      <c r="AF24" s="131"/>
      <c r="AG24" s="157"/>
      <c r="AH24" s="9"/>
      <c r="AJ24" s="180"/>
      <c r="AK24" s="33"/>
      <c r="AM24" s="131"/>
      <c r="AN24" s="157"/>
      <c r="AO24" s="9"/>
      <c r="AQ24" s="180"/>
      <c r="AR24" s="33"/>
      <c r="AT24" s="131"/>
      <c r="AU24" s="157"/>
      <c r="AV24" s="9"/>
      <c r="AX24" s="180"/>
    </row>
    <row r="25" spans="3:50" x14ac:dyDescent="0.25">
      <c r="C25" s="33"/>
      <c r="D25" s="247" t="s">
        <v>84</v>
      </c>
      <c r="E25" s="247"/>
      <c r="F25" s="247"/>
      <c r="G25" s="247"/>
      <c r="H25" s="247"/>
      <c r="I25" t="str" cm="1">
        <f t="array" ref="I25">_xlfn.IFS($J25="Øvrige - Ny driftsomkostning","Øvrige omkostninger",$J25="Løn - Ny ansættelse til drift","Løn",$J25="Løn - Medfinansiering","Løn",$J25="Øvrige - Finansieres af Digitaliseringspuljen","Øvrige omkostninger",$J25="Øvrige - Medfinansiering","Øvrige omkostninger", $J25="Stud.medhjælp - Ny ansættelse til drift","Studentermedhjælp",$J25="Stud.medhjælp - Medfinansiering","Studentermedhjælp",$J25=0," " )</f>
        <v xml:space="preserve"> </v>
      </c>
      <c r="J25" s="247"/>
      <c r="K25" s="247"/>
      <c r="L25" s="247"/>
      <c r="M25" s="164"/>
      <c r="N25" s="250"/>
      <c r="O25" s="247"/>
      <c r="P25" s="251"/>
      <c r="Q25" s="157">
        <f t="shared" ref="Q25:Q27" si="5">N25/12*O25*P25</f>
        <v>0</v>
      </c>
      <c r="R25" s="250"/>
      <c r="S25" s="247"/>
      <c r="T25" s="160" cm="1">
        <f t="array" ref="T25">IF(ISBLANK($J25),0,_xlfn.IFS($J25='valglister og satser'!$B$32,('valglister og satser'!$C$3*'Driftsscenarie-effekter indtast'!P25*'Driftsscenarie-effekter indtast'!O25*('Driftsscenarie-effekter indtast'!N25/12)),$J25='valglister og satser'!$B$33,('valglister og satser'!$C$4*'Driftsscenarie-effekter indtast'!P25*'Driftsscenarie-effekter indtast'!O25*('Driftsscenarie-effekter indtast'!N25/12)),$J25='valglister og satser'!$B$34,('valglister og satser'!$C$4*'Driftsscenarie-effekter indtast'!O25*'Driftsscenarie-effekter indtast'!P25*('Driftsscenarie-effekter indtast'!N25/12)),$J25='valglister og satser'!$B$30,(R25*'valglister og satser'!$C$5/1000)+S25,$J25='valglister og satser'!$B$29,(R25*'valglister og satser'!$C$5/1000)+S25,$J25='valglister og satser'!$B$28,(R25*'valglister og satser'!$C$5/1000)+S25,$J25='valglister og satser'!$B$31,('valglister og satser'!$C$3*'Driftsscenarie-effekter indtast'!O25*'Driftsscenarie-effekter indtast'!P25*('Driftsscenarie-effekter indtast'!N25/12))))</f>
        <v>0</v>
      </c>
      <c r="U25" s="164"/>
      <c r="V25" s="250"/>
      <c r="W25" s="247"/>
      <c r="X25" s="251"/>
      <c r="Y25" s="157">
        <f t="shared" ref="Y25:Y27" si="6">V25/12*W25*X25</f>
        <v>0</v>
      </c>
      <c r="Z25" s="250"/>
      <c r="AA25" s="247"/>
      <c r="AB25" s="160" cm="1">
        <f t="array" ref="AB25">IF(ISBLANK($J25),0,_xlfn.IFS($J25='valglister og satser'!$B$32,('valglister og satser'!$C$3*'Driftsscenarie-effekter indtast'!X25*'Driftsscenarie-effekter indtast'!W25*('Driftsscenarie-effekter indtast'!V25/12)),$J25='valglister og satser'!$B$33,('valglister og satser'!$C$4*'Driftsscenarie-effekter indtast'!X25*'Driftsscenarie-effekter indtast'!W25*('Driftsscenarie-effekter indtast'!V25/12)),$J25='valglister og satser'!$B$34,('valglister og satser'!$C$4*'Driftsscenarie-effekter indtast'!W25*'Driftsscenarie-effekter indtast'!X25*('Driftsscenarie-effekter indtast'!V25/12)),$J25='valglister og satser'!$B$30,(Z25*'valglister og satser'!$C$5/1000)+AA25,$J25='valglister og satser'!$B$29,(Z25*'valglister og satser'!$C$5/1000)+AA25,$J25='valglister og satser'!$B$28,(Z25*'valglister og satser'!$C$5/1000)+AA25,$J25='valglister og satser'!$B$31,('valglister og satser'!$C$3*'Driftsscenarie-effekter indtast'!W25*'Driftsscenarie-effekter indtast'!X25*('Driftsscenarie-effekter indtast'!V25/12))))</f>
        <v>0</v>
      </c>
      <c r="AC25" s="195"/>
      <c r="AD25" s="250"/>
      <c r="AE25" s="247"/>
      <c r="AF25" s="251"/>
      <c r="AG25" s="157">
        <f t="shared" ref="AG25:AG27" si="7">AD25/12*AE25*AF25</f>
        <v>0</v>
      </c>
      <c r="AH25" s="250"/>
      <c r="AI25" s="247"/>
      <c r="AJ25" s="160" cm="1">
        <f t="array" ref="AJ25">IF(ISBLANK($J25),0,_xlfn.IFS($J25='valglister og satser'!$B$32,('valglister og satser'!$C$3*'Driftsscenarie-effekter indtast'!AF25*'Driftsscenarie-effekter indtast'!AE25*('Driftsscenarie-effekter indtast'!AD25/12)),$J25='valglister og satser'!$B$33,('valglister og satser'!$C$4*'Driftsscenarie-effekter indtast'!AF25*'Driftsscenarie-effekter indtast'!AE25*('Driftsscenarie-effekter indtast'!AD25/12)),$J25='valglister og satser'!$B$34,('valglister og satser'!$C$4*'Driftsscenarie-effekter indtast'!AE25*'Driftsscenarie-effekter indtast'!AF25*('Driftsscenarie-effekter indtast'!AD25/12)),$J25='valglister og satser'!$B$30,(AH25*'valglister og satser'!$C$5/1000)+AI25,$J25='valglister og satser'!$B$29,(AH25*'valglister og satser'!$C$5/1000)+AI25,$J25='valglister og satser'!$B$28,(AH25*'valglister og satser'!$C$5/1000)+AI25,$J25='valglister og satser'!$B$31,('valglister og satser'!$C$3*'Driftsscenarie-effekter indtast'!AE25*'Driftsscenarie-effekter indtast'!AF25*('Driftsscenarie-effekter indtast'!AD25/12))))</f>
        <v>0</v>
      </c>
      <c r="AK25" s="256"/>
      <c r="AL25" s="247"/>
      <c r="AM25" s="251"/>
      <c r="AN25" s="157">
        <f t="shared" ref="AN25:AN27" si="8">AK25/12*AL25*AM25</f>
        <v>0</v>
      </c>
      <c r="AO25" s="250"/>
      <c r="AP25" s="247"/>
      <c r="AQ25" s="160" cm="1">
        <f t="array" ref="AQ25">IF(ISBLANK($J25),0,_xlfn.IFS($J25='valglister og satser'!$B$32,('valglister og satser'!$C$3*'Driftsscenarie-effekter indtast'!AM25*'Driftsscenarie-effekter indtast'!AL25*('Driftsscenarie-effekter indtast'!AK25/12)),$J25='valglister og satser'!$B$33,('valglister og satser'!$C$4*'Driftsscenarie-effekter indtast'!AM25*'Driftsscenarie-effekter indtast'!AL25*('Driftsscenarie-effekter indtast'!AK25/12)),$J25='valglister og satser'!$B$34,('valglister og satser'!$C$4*'Driftsscenarie-effekter indtast'!AL25*'Driftsscenarie-effekter indtast'!AM25*('Driftsscenarie-effekter indtast'!AK25/12)),$J25='valglister og satser'!$B$30,(AO25*'valglister og satser'!$C$5/1000)+AP25,$J25='valglister og satser'!$B$29,(AO25*'valglister og satser'!$C$5/1000)+AP25,$J25='valglister og satser'!$B$28,(AO25*'valglister og satser'!$C$5/1000)+AP25,$J25='valglister og satser'!$B$31,('valglister og satser'!$C$3*'Driftsscenarie-effekter indtast'!AL25*'Driftsscenarie-effekter indtast'!AM25*('Driftsscenarie-effekter indtast'!AK25/12))))</f>
        <v>0</v>
      </c>
      <c r="AR25" s="256"/>
      <c r="AS25" s="247"/>
      <c r="AT25" s="251"/>
      <c r="AU25" s="157">
        <f t="shared" ref="AU25:AU27" si="9">AR25/12*AS25*AT25</f>
        <v>0</v>
      </c>
      <c r="AV25" s="250"/>
      <c r="AW25" s="247"/>
      <c r="AX25" s="180" cm="1">
        <f t="array" ref="AX25">IF(ISBLANK($J25),0,_xlfn.IFS($J25='valglister og satser'!$B$32,('valglister og satser'!$C$3*'Driftsscenarie-effekter indtast'!AT25*'Driftsscenarie-effekter indtast'!AS25*('Driftsscenarie-effekter indtast'!AR25/12)),$J25='valglister og satser'!$B$33,('valglister og satser'!$C$4*'Driftsscenarie-effekter indtast'!AT25*'Driftsscenarie-effekter indtast'!AS25*('Driftsscenarie-effekter indtast'!AR25/12)),$J25='valglister og satser'!$B$34,('valglister og satser'!$C$4*'Driftsscenarie-effekter indtast'!AS25*'Driftsscenarie-effekter indtast'!AT25*('Driftsscenarie-effekter indtast'!AR25/12)),$J25='valglister og satser'!$B$30,(AV25*'valglister og satser'!$C$5/1000)+AW25,$J25='valglister og satser'!$B$29,(AV25*'valglister og satser'!$C$5/1000)+AW25,$J25='valglister og satser'!$B$28,(AV25*'valglister og satser'!$C$5/1000)+AW25,$J25='valglister og satser'!$B$31,('valglister og satser'!$C$3*'Driftsscenarie-effekter indtast'!AS25*'Driftsscenarie-effekter indtast'!AT25*('Driftsscenarie-effekter indtast'!AR25/12))))</f>
        <v>0</v>
      </c>
    </row>
    <row r="26" spans="3:50" x14ac:dyDescent="0.25">
      <c r="C26" s="33"/>
      <c r="D26" s="247"/>
      <c r="E26" s="247"/>
      <c r="F26" s="247"/>
      <c r="G26" s="247"/>
      <c r="H26" s="247"/>
      <c r="I26" t="str" cm="1">
        <f t="array" ref="I26">_xlfn.IFS($J26="Øvrige - Ny driftsomkostning","Øvrige omkostninger",$J26="Løn - Ny ansættelse til drift","Løn",$J26="Løn - Medfinansiering","Løn",$J26="Øvrige - Finansieres af Digitaliseringspuljen","Øvrige omkostninger",$J26="Øvrige - Medfinansiering","Øvrige omkostninger", $J26="Stud.medhjælp - Ny ansættelse til drift","Studentermedhjælp",$J26="Stud.medhjælp - Medfinansiering","Studentermedhjælp",$J26=0," " )</f>
        <v xml:space="preserve"> </v>
      </c>
      <c r="J26" s="247"/>
      <c r="K26" s="247"/>
      <c r="L26" s="247"/>
      <c r="M26" s="164"/>
      <c r="N26" s="250"/>
      <c r="O26" s="247"/>
      <c r="P26" s="251"/>
      <c r="Q26" s="157">
        <f t="shared" si="5"/>
        <v>0</v>
      </c>
      <c r="R26" s="250"/>
      <c r="S26" s="247"/>
      <c r="T26" s="160" cm="1">
        <f t="array" ref="T26">IF(ISBLANK($J26),0,_xlfn.IFS($J26='valglister og satser'!$B$32,('valglister og satser'!$C$3*'Driftsscenarie-effekter indtast'!P26*'Driftsscenarie-effekter indtast'!O26*('Driftsscenarie-effekter indtast'!N26/12)),$J26='valglister og satser'!$B$33,('valglister og satser'!$C$4*'Driftsscenarie-effekter indtast'!P26*'Driftsscenarie-effekter indtast'!O26*('Driftsscenarie-effekter indtast'!N26/12)),$J26='valglister og satser'!$B$34,('valglister og satser'!$C$4*'Driftsscenarie-effekter indtast'!O26*'Driftsscenarie-effekter indtast'!P26*('Driftsscenarie-effekter indtast'!N26/12)),$J26='valglister og satser'!$B$30,(R26*'valglister og satser'!$C$5/1000)+S26,$J26='valglister og satser'!$B$29,(R26*'valglister og satser'!$C$5/1000)+S26,$J26='valglister og satser'!$B$28,(R26*'valglister og satser'!$C$5/1000)+S26,$J26='valglister og satser'!$B$31,('valglister og satser'!$C$3*'Driftsscenarie-effekter indtast'!O26*'Driftsscenarie-effekter indtast'!P26*('Driftsscenarie-effekter indtast'!N26/12))))</f>
        <v>0</v>
      </c>
      <c r="U26" s="164"/>
      <c r="V26" s="250"/>
      <c r="W26" s="247"/>
      <c r="X26" s="251"/>
      <c r="Y26" s="157">
        <f t="shared" si="6"/>
        <v>0</v>
      </c>
      <c r="Z26" s="250"/>
      <c r="AA26" s="247"/>
      <c r="AB26" s="160" cm="1">
        <f t="array" ref="AB26">IF(ISBLANK($J26),0,_xlfn.IFS($J26='valglister og satser'!$B$32,('valglister og satser'!$C$3*'Driftsscenarie-effekter indtast'!X26*'Driftsscenarie-effekter indtast'!W26*('Driftsscenarie-effekter indtast'!V26/12)),$J26='valglister og satser'!$B$33,('valglister og satser'!$C$4*'Driftsscenarie-effekter indtast'!X26*'Driftsscenarie-effekter indtast'!W26*('Driftsscenarie-effekter indtast'!V26/12)),$J26='valglister og satser'!$B$34,('valglister og satser'!$C$4*'Driftsscenarie-effekter indtast'!W26*'Driftsscenarie-effekter indtast'!X26*('Driftsscenarie-effekter indtast'!V26/12)),$J26='valglister og satser'!$B$30,(Z26*'valglister og satser'!$C$5/1000)+AA26,$J26='valglister og satser'!$B$29,(Z26*'valglister og satser'!$C$5/1000)+AA26,$J26='valglister og satser'!$B$28,(Z26*'valglister og satser'!$C$5/1000)+AA26,$J26='valglister og satser'!$B$31,('valglister og satser'!$C$3*'Driftsscenarie-effekter indtast'!W26*'Driftsscenarie-effekter indtast'!X26*('Driftsscenarie-effekter indtast'!V26/12))))</f>
        <v>0</v>
      </c>
      <c r="AC26" s="195"/>
      <c r="AD26" s="256"/>
      <c r="AE26" s="247"/>
      <c r="AF26" s="251"/>
      <c r="AG26" s="157">
        <f t="shared" si="7"/>
        <v>0</v>
      </c>
      <c r="AH26" s="250"/>
      <c r="AI26" s="247"/>
      <c r="AJ26" s="160" cm="1">
        <f t="array" ref="AJ26">IF(ISBLANK($J26),0,_xlfn.IFS($J26='valglister og satser'!$B$32,('valglister og satser'!$C$3*'Driftsscenarie-effekter indtast'!AF26*'Driftsscenarie-effekter indtast'!AE26*('Driftsscenarie-effekter indtast'!AD26/12)),$J26='valglister og satser'!$B$33,('valglister og satser'!$C$4*'Driftsscenarie-effekter indtast'!AF26*'Driftsscenarie-effekter indtast'!AE26*('Driftsscenarie-effekter indtast'!AD26/12)),$J26='valglister og satser'!$B$34,('valglister og satser'!$C$4*'Driftsscenarie-effekter indtast'!AE26*'Driftsscenarie-effekter indtast'!AF26*('Driftsscenarie-effekter indtast'!AD26/12)),$J26='valglister og satser'!$B$30,(AH26*'valglister og satser'!$C$5/1000)+AI26,$J26='valglister og satser'!$B$29,(AH26*'valglister og satser'!$C$5/1000)+AI26,$J26='valglister og satser'!$B$28,(AH26*'valglister og satser'!$C$5/1000)+AI26,$J26='valglister og satser'!$B$31,('valglister og satser'!$C$3*'Driftsscenarie-effekter indtast'!AE26*'Driftsscenarie-effekter indtast'!AF26*('Driftsscenarie-effekter indtast'!AD26/12))))</f>
        <v>0</v>
      </c>
      <c r="AK26" s="256"/>
      <c r="AL26" s="247"/>
      <c r="AM26" s="251"/>
      <c r="AN26" s="157">
        <f t="shared" si="8"/>
        <v>0</v>
      </c>
      <c r="AO26" s="250"/>
      <c r="AP26" s="247"/>
      <c r="AQ26" s="160" cm="1">
        <f t="array" ref="AQ26">IF(ISBLANK($J26),0,_xlfn.IFS($J26='valglister og satser'!$B$32,('valglister og satser'!$C$3*'Driftsscenarie-effekter indtast'!AM26*'Driftsscenarie-effekter indtast'!AL26*('Driftsscenarie-effekter indtast'!AK26/12)),$J26='valglister og satser'!$B$33,('valglister og satser'!$C$4*'Driftsscenarie-effekter indtast'!AM26*'Driftsscenarie-effekter indtast'!AL26*('Driftsscenarie-effekter indtast'!AK26/12)),$J26='valglister og satser'!$B$34,('valglister og satser'!$C$4*'Driftsscenarie-effekter indtast'!AL26*'Driftsscenarie-effekter indtast'!AM26*('Driftsscenarie-effekter indtast'!AK26/12)),$J26='valglister og satser'!$B$30,(AO26*'valglister og satser'!$C$5/1000)+AP26,$J26='valglister og satser'!$B$29,(AO26*'valglister og satser'!$C$5/1000)+AP26,$J26='valglister og satser'!$B$28,(AO26*'valglister og satser'!$C$5/1000)+AP26,$J26='valglister og satser'!$B$31,('valglister og satser'!$C$3*'Driftsscenarie-effekter indtast'!AL26*'Driftsscenarie-effekter indtast'!AM26*('Driftsscenarie-effekter indtast'!AK26/12))))</f>
        <v>0</v>
      </c>
      <c r="AR26" s="256"/>
      <c r="AS26" s="247"/>
      <c r="AT26" s="251"/>
      <c r="AU26" s="157">
        <f t="shared" si="9"/>
        <v>0</v>
      </c>
      <c r="AV26" s="250"/>
      <c r="AW26" s="247"/>
      <c r="AX26" s="180" cm="1">
        <f t="array" ref="AX26">IF(ISBLANK($J26),0,_xlfn.IFS($J26='valglister og satser'!$B$32,('valglister og satser'!$C$3*'Driftsscenarie-effekter indtast'!AT26*'Driftsscenarie-effekter indtast'!AS26*('Driftsscenarie-effekter indtast'!AR26/12)),$J26='valglister og satser'!$B$33,('valglister og satser'!$C$4*'Driftsscenarie-effekter indtast'!AT26*'Driftsscenarie-effekter indtast'!AS26*('Driftsscenarie-effekter indtast'!AR26/12)),$J26='valglister og satser'!$B$34,('valglister og satser'!$C$4*'Driftsscenarie-effekter indtast'!AS26*'Driftsscenarie-effekter indtast'!AT26*('Driftsscenarie-effekter indtast'!AR26/12)),$J26='valglister og satser'!$B$30,(AV26*'valglister og satser'!$C$5/1000)+AW26,$J26='valglister og satser'!$B$29,(AV26*'valglister og satser'!$C$5/1000)+AW26,$J26='valglister og satser'!$B$28,(AV26*'valglister og satser'!$C$5/1000)+AW26,$J26='valglister og satser'!$B$31,('valglister og satser'!$C$3*'Driftsscenarie-effekter indtast'!AS26*'Driftsscenarie-effekter indtast'!AT26*('Driftsscenarie-effekter indtast'!AR26/12))))</f>
        <v>0</v>
      </c>
    </row>
    <row r="27" spans="3:50" x14ac:dyDescent="0.25">
      <c r="C27" s="33"/>
      <c r="D27" s="247"/>
      <c r="E27" s="247"/>
      <c r="F27" s="247"/>
      <c r="G27" s="247"/>
      <c r="H27" s="247"/>
      <c r="I27" t="str" cm="1">
        <f t="array" ref="I27">_xlfn.IFS($J27="Øvrige - Ny driftsomkostning","Øvrige omkostninger",$J27="Løn - Ny ansættelse til drift","Løn",$J27="Løn - Medfinansiering","Løn",$J27="Øvrige - Finansieres af Digitaliseringspuljen","Øvrige omkostninger",$J27="Øvrige - Medfinansiering","Øvrige omkostninger", $J27="Stud.medhjælp - Ny ansættelse til drift","Studentermedhjælp",$J27="Stud.medhjælp - Medfinansiering","Studentermedhjælp",$J27=0," " )</f>
        <v xml:space="preserve"> </v>
      </c>
      <c r="J27" s="247"/>
      <c r="K27" s="247"/>
      <c r="L27" s="247"/>
      <c r="M27" s="164"/>
      <c r="N27" s="250"/>
      <c r="O27" s="247"/>
      <c r="P27" s="251"/>
      <c r="Q27" s="157">
        <f t="shared" si="5"/>
        <v>0</v>
      </c>
      <c r="R27" s="250"/>
      <c r="S27" s="247"/>
      <c r="T27" s="160" cm="1">
        <f t="array" ref="T27">IF(ISBLANK($J27),0,_xlfn.IFS($J27='valglister og satser'!$B$32,('valglister og satser'!$C$3*'Driftsscenarie-effekter indtast'!P27*'Driftsscenarie-effekter indtast'!O27*('Driftsscenarie-effekter indtast'!N27/12)),$J27='valglister og satser'!$B$33,('valglister og satser'!$C$4*'Driftsscenarie-effekter indtast'!P27*'Driftsscenarie-effekter indtast'!O27*('Driftsscenarie-effekter indtast'!N27/12)),$J27='valglister og satser'!$B$34,('valglister og satser'!$C$4*'Driftsscenarie-effekter indtast'!O27*'Driftsscenarie-effekter indtast'!P27*('Driftsscenarie-effekter indtast'!N27/12)),$J27='valglister og satser'!$B$30,(R27*'valglister og satser'!$C$5/1000)+S27,$J27='valglister og satser'!$B$29,(R27*'valglister og satser'!$C$5/1000)+S27,$J27='valglister og satser'!$B$28,(R27*'valglister og satser'!$C$5/1000)+S27,$J27='valglister og satser'!$B$31,('valglister og satser'!$C$3*'Driftsscenarie-effekter indtast'!O27*'Driftsscenarie-effekter indtast'!P27*('Driftsscenarie-effekter indtast'!N27/12))))</f>
        <v>0</v>
      </c>
      <c r="U27" s="164"/>
      <c r="V27" s="250"/>
      <c r="W27" s="247"/>
      <c r="X27" s="251"/>
      <c r="Y27" s="157">
        <f t="shared" si="6"/>
        <v>0</v>
      </c>
      <c r="Z27" s="250"/>
      <c r="AA27" s="247"/>
      <c r="AB27" s="160" cm="1">
        <f t="array" ref="AB27">IF(ISBLANK($J27),0,_xlfn.IFS($J27='valglister og satser'!$B$32,('valglister og satser'!$C$3*'Driftsscenarie-effekter indtast'!X27*'Driftsscenarie-effekter indtast'!W27*('Driftsscenarie-effekter indtast'!V27/12)),$J27='valglister og satser'!$B$33,('valglister og satser'!$C$4*'Driftsscenarie-effekter indtast'!X27*'Driftsscenarie-effekter indtast'!W27*('Driftsscenarie-effekter indtast'!V27/12)),$J27='valglister og satser'!$B$34,('valglister og satser'!$C$4*'Driftsscenarie-effekter indtast'!W27*'Driftsscenarie-effekter indtast'!X27*('Driftsscenarie-effekter indtast'!V27/12)),$J27='valglister og satser'!$B$30,(Z27*'valglister og satser'!$C$5/1000)+AA27,$J27='valglister og satser'!$B$29,(Z27*'valglister og satser'!$C$5/1000)+AA27,$J27='valglister og satser'!$B$28,(Z27*'valglister og satser'!$C$5/1000)+AA27,$J27='valglister og satser'!$B$31,('valglister og satser'!$C$3*'Driftsscenarie-effekter indtast'!W27*'Driftsscenarie-effekter indtast'!X27*('Driftsscenarie-effekter indtast'!V27/12))))</f>
        <v>0</v>
      </c>
      <c r="AC27" s="195"/>
      <c r="AD27" s="256"/>
      <c r="AE27" s="247"/>
      <c r="AF27" s="251"/>
      <c r="AG27" s="157">
        <f t="shared" si="7"/>
        <v>0</v>
      </c>
      <c r="AH27" s="250"/>
      <c r="AI27" s="247"/>
      <c r="AJ27" s="160" cm="1">
        <f t="array" ref="AJ27">IF(ISBLANK($J27),0,_xlfn.IFS($J27='valglister og satser'!$B$32,('valglister og satser'!$C$3*'Driftsscenarie-effekter indtast'!AF27*'Driftsscenarie-effekter indtast'!AE27*('Driftsscenarie-effekter indtast'!AD27/12)),$J27='valglister og satser'!$B$33,('valglister og satser'!$C$4*'Driftsscenarie-effekter indtast'!AF27*'Driftsscenarie-effekter indtast'!AE27*('Driftsscenarie-effekter indtast'!AD27/12)),$J27='valglister og satser'!$B$34,('valglister og satser'!$C$4*'Driftsscenarie-effekter indtast'!AE27*'Driftsscenarie-effekter indtast'!AF27*('Driftsscenarie-effekter indtast'!AD27/12)),$J27='valglister og satser'!$B$30,(AH27*'valglister og satser'!$C$5/1000)+AI27,$J27='valglister og satser'!$B$29,(AH27*'valglister og satser'!$C$5/1000)+AI27,$J27='valglister og satser'!$B$28,(AH27*'valglister og satser'!$C$5/1000)+AI27,$J27='valglister og satser'!$B$31,('valglister og satser'!$C$3*'Driftsscenarie-effekter indtast'!AE27*'Driftsscenarie-effekter indtast'!AF27*('Driftsscenarie-effekter indtast'!AD27/12))))</f>
        <v>0</v>
      </c>
      <c r="AK27" s="256"/>
      <c r="AL27" s="247"/>
      <c r="AM27" s="251"/>
      <c r="AN27" s="157">
        <f t="shared" si="8"/>
        <v>0</v>
      </c>
      <c r="AO27" s="250"/>
      <c r="AP27" s="247"/>
      <c r="AQ27" s="160" cm="1">
        <f t="array" ref="AQ27">IF(ISBLANK($J27),0,_xlfn.IFS($J27='valglister og satser'!$B$32,('valglister og satser'!$C$3*'Driftsscenarie-effekter indtast'!AM27*'Driftsscenarie-effekter indtast'!AL27*('Driftsscenarie-effekter indtast'!AK27/12)),$J27='valglister og satser'!$B$33,('valglister og satser'!$C$4*'Driftsscenarie-effekter indtast'!AM27*'Driftsscenarie-effekter indtast'!AL27*('Driftsscenarie-effekter indtast'!AK27/12)),$J27='valglister og satser'!$B$34,('valglister og satser'!$C$4*'Driftsscenarie-effekter indtast'!AL27*'Driftsscenarie-effekter indtast'!AM27*('Driftsscenarie-effekter indtast'!AK27/12)),$J27='valglister og satser'!$B$30,(AO27*'valglister og satser'!$C$5/1000)+AP27,$J27='valglister og satser'!$B$29,(AO27*'valglister og satser'!$C$5/1000)+AP27,$J27='valglister og satser'!$B$28,(AO27*'valglister og satser'!$C$5/1000)+AP27,$J27='valglister og satser'!$B$31,('valglister og satser'!$C$3*'Driftsscenarie-effekter indtast'!AL27*'Driftsscenarie-effekter indtast'!AM27*('Driftsscenarie-effekter indtast'!AK27/12))))</f>
        <v>0</v>
      </c>
      <c r="AR27" s="256"/>
      <c r="AS27" s="247"/>
      <c r="AT27" s="251"/>
      <c r="AU27" s="157">
        <f t="shared" si="9"/>
        <v>0</v>
      </c>
      <c r="AV27" s="250"/>
      <c r="AW27" s="247"/>
      <c r="AX27" s="180" cm="1">
        <f t="array" ref="AX27">IF(ISBLANK($J27),0,_xlfn.IFS($J27='valglister og satser'!$B$32,('valglister og satser'!$C$3*'Driftsscenarie-effekter indtast'!AT27*'Driftsscenarie-effekter indtast'!AS27*('Driftsscenarie-effekter indtast'!AR27/12)),$J27='valglister og satser'!$B$33,('valglister og satser'!$C$4*'Driftsscenarie-effekter indtast'!AT27*'Driftsscenarie-effekter indtast'!AS27*('Driftsscenarie-effekter indtast'!AR27/12)),$J27='valglister og satser'!$B$34,('valglister og satser'!$C$4*'Driftsscenarie-effekter indtast'!AS27*'Driftsscenarie-effekter indtast'!AT27*('Driftsscenarie-effekter indtast'!AR27/12)),$J27='valglister og satser'!$B$30,(AV27*'valglister og satser'!$C$5/1000)+AW27,$J27='valglister og satser'!$B$29,(AV27*'valglister og satser'!$C$5/1000)+AW27,$J27='valglister og satser'!$B$28,(AV27*'valglister og satser'!$C$5/1000)+AW27,$J27='valglister og satser'!$B$31,('valglister og satser'!$C$3*'Driftsscenarie-effekter indtast'!AS27*'Driftsscenarie-effekter indtast'!AT27*('Driftsscenarie-effekter indtast'!AR27/12))))</f>
        <v>0</v>
      </c>
    </row>
    <row r="28" spans="3:50" x14ac:dyDescent="0.25">
      <c r="C28" s="33"/>
      <c r="D28" s="247"/>
      <c r="E28" s="247"/>
      <c r="F28" s="247"/>
      <c r="G28" s="247"/>
      <c r="H28" s="247"/>
      <c r="I28" t="str" cm="1">
        <f t="array" ref="I28">_xlfn.IFS($J28="Øvrige - Ny driftsomkostning","Øvrige omkostninger",$J28="Løn - Ny ansættelse til drift","Løn",$J28="Løn - Medfinansiering","Løn",$J28="Øvrige - Finansieres af Digitaliseringspuljen","Øvrige omkostninger",$J28="Øvrige - Medfinansiering","Øvrige omkostninger", $J28="Stud.medhjælp - Ny ansættelse til drift","Studentermedhjælp",$J28="Stud.medhjælp - Medfinansiering","Studentermedhjælp",$J28=0," " )</f>
        <v xml:space="preserve"> </v>
      </c>
      <c r="J28" s="247"/>
      <c r="K28" s="247"/>
      <c r="L28" s="247"/>
      <c r="M28" s="164"/>
      <c r="N28" s="250"/>
      <c r="O28" s="247"/>
      <c r="P28" s="251"/>
      <c r="Q28" s="157">
        <f t="shared" ref="Q28:Q30" si="10">N28/12*O28*P28</f>
        <v>0</v>
      </c>
      <c r="R28" s="250"/>
      <c r="S28" s="247"/>
      <c r="T28" s="160" cm="1">
        <f t="array" ref="T28">IF(ISBLANK($J28),0,_xlfn.IFS($J28='valglister og satser'!$B$32,('valglister og satser'!$C$3*'Driftsscenarie-effekter indtast'!P28*'Driftsscenarie-effekter indtast'!O28*('Driftsscenarie-effekter indtast'!N28/12)),$J28='valglister og satser'!$B$33,('valglister og satser'!$C$4*'Driftsscenarie-effekter indtast'!P28*'Driftsscenarie-effekter indtast'!O28*('Driftsscenarie-effekter indtast'!N28/12)),$J28='valglister og satser'!$B$34,('valglister og satser'!$C$4*'Driftsscenarie-effekter indtast'!O28*'Driftsscenarie-effekter indtast'!P28*('Driftsscenarie-effekter indtast'!N28/12)),$J28='valglister og satser'!$B$30,(R28*'valglister og satser'!$C$5/1000)+S28,$J28='valglister og satser'!$B$29,(R28*'valglister og satser'!$C$5/1000)+S28,$J28='valglister og satser'!$B$28,(R28*'valglister og satser'!$C$5/1000)+S28,$J28='valglister og satser'!$B$31,('valglister og satser'!$C$3*'Driftsscenarie-effekter indtast'!O28*'Driftsscenarie-effekter indtast'!P28*('Driftsscenarie-effekter indtast'!N28/12))))</f>
        <v>0</v>
      </c>
      <c r="U28" s="164"/>
      <c r="V28" s="250"/>
      <c r="W28" s="247"/>
      <c r="X28" s="251"/>
      <c r="Y28" s="157">
        <f t="shared" ref="Y28:Y30" si="11">V28/12*W28*X28</f>
        <v>0</v>
      </c>
      <c r="Z28" s="250"/>
      <c r="AA28" s="247"/>
      <c r="AB28" s="160" cm="1">
        <f t="array" ref="AB28">IF(ISBLANK($J28),0,_xlfn.IFS($J28='valglister og satser'!$B$32,('valglister og satser'!$C$3*'Driftsscenarie-effekter indtast'!X28*'Driftsscenarie-effekter indtast'!W28*('Driftsscenarie-effekter indtast'!V28/12)),$J28='valglister og satser'!$B$33,('valglister og satser'!$C$4*'Driftsscenarie-effekter indtast'!X28*'Driftsscenarie-effekter indtast'!W28*('Driftsscenarie-effekter indtast'!V28/12)),$J28='valglister og satser'!$B$34,('valglister og satser'!$C$4*'Driftsscenarie-effekter indtast'!W28*'Driftsscenarie-effekter indtast'!X28*('Driftsscenarie-effekter indtast'!V28/12)),$J28='valglister og satser'!$B$30,(Z28*'valglister og satser'!$C$5/1000)+AA28,$J28='valglister og satser'!$B$29,(Z28*'valglister og satser'!$C$5/1000)+AA28,$J28='valglister og satser'!$B$28,(Z28*'valglister og satser'!$C$5/1000)+AA28,$J28='valglister og satser'!$B$31,('valglister og satser'!$C$3*'Driftsscenarie-effekter indtast'!W28*'Driftsscenarie-effekter indtast'!X28*('Driftsscenarie-effekter indtast'!V28/12))))</f>
        <v>0</v>
      </c>
      <c r="AC28" s="195"/>
      <c r="AD28" s="256"/>
      <c r="AE28" s="247"/>
      <c r="AF28" s="251"/>
      <c r="AG28" s="157">
        <f t="shared" ref="AG28:AG30" si="12">AD28/12*AE28*AF28</f>
        <v>0</v>
      </c>
      <c r="AH28" s="250"/>
      <c r="AI28" s="247"/>
      <c r="AJ28" s="160" cm="1">
        <f t="array" ref="AJ28">IF(ISBLANK($J28),0,_xlfn.IFS($J28='valglister og satser'!$B$32,('valglister og satser'!$C$3*'Driftsscenarie-effekter indtast'!AF28*'Driftsscenarie-effekter indtast'!AE28*('Driftsscenarie-effekter indtast'!AD28/12)),$J28='valglister og satser'!$B$33,('valglister og satser'!$C$4*'Driftsscenarie-effekter indtast'!AF28*'Driftsscenarie-effekter indtast'!AE28*('Driftsscenarie-effekter indtast'!AD28/12)),$J28='valglister og satser'!$B$34,('valglister og satser'!$C$4*'Driftsscenarie-effekter indtast'!AE28*'Driftsscenarie-effekter indtast'!AF28*('Driftsscenarie-effekter indtast'!AD28/12)),$J28='valglister og satser'!$B$30,(AH28*'valglister og satser'!$C$5/1000)+AI28,$J28='valglister og satser'!$B$29,(AH28*'valglister og satser'!$C$5/1000)+AI28,$J28='valglister og satser'!$B$28,(AH28*'valglister og satser'!$C$5/1000)+AI28,$J28='valglister og satser'!$B$31,('valglister og satser'!$C$3*'Driftsscenarie-effekter indtast'!AE28*'Driftsscenarie-effekter indtast'!AF28*('Driftsscenarie-effekter indtast'!AD28/12))))</f>
        <v>0</v>
      </c>
      <c r="AK28" s="256"/>
      <c r="AL28" s="247"/>
      <c r="AM28" s="251"/>
      <c r="AN28" s="157">
        <f t="shared" ref="AN28:AN30" si="13">AK28/12*AL28*AM28</f>
        <v>0</v>
      </c>
      <c r="AO28" s="250"/>
      <c r="AP28" s="247"/>
      <c r="AQ28" s="160" cm="1">
        <f t="array" ref="AQ28">IF(ISBLANK($J28),0,_xlfn.IFS($J28='valglister og satser'!$B$32,('valglister og satser'!$C$3*'Driftsscenarie-effekter indtast'!AM28*'Driftsscenarie-effekter indtast'!AL28*('Driftsscenarie-effekter indtast'!AK28/12)),$J28='valglister og satser'!$B$33,('valglister og satser'!$C$4*'Driftsscenarie-effekter indtast'!AM28*'Driftsscenarie-effekter indtast'!AL28*('Driftsscenarie-effekter indtast'!AK28/12)),$J28='valglister og satser'!$B$34,('valglister og satser'!$C$4*'Driftsscenarie-effekter indtast'!AL28*'Driftsscenarie-effekter indtast'!AM28*('Driftsscenarie-effekter indtast'!AK28/12)),$J28='valglister og satser'!$B$30,(AO28*'valglister og satser'!$C$5/1000)+AP28,$J28='valglister og satser'!$B$29,(AO28*'valglister og satser'!$C$5/1000)+AP28,$J28='valglister og satser'!$B$28,(AO28*'valglister og satser'!$C$5/1000)+AP28,$J28='valglister og satser'!$B$31,('valglister og satser'!$C$3*'Driftsscenarie-effekter indtast'!AL28*'Driftsscenarie-effekter indtast'!AM28*('Driftsscenarie-effekter indtast'!AK28/12))))</f>
        <v>0</v>
      </c>
      <c r="AR28" s="256"/>
      <c r="AS28" s="247"/>
      <c r="AT28" s="251"/>
      <c r="AU28" s="157">
        <f t="shared" ref="AU28:AU30" si="14">AR28/12*AS28*AT28</f>
        <v>0</v>
      </c>
      <c r="AV28" s="250"/>
      <c r="AW28" s="247"/>
      <c r="AX28" s="180" cm="1">
        <f t="array" ref="AX28">IF(ISBLANK($J28),0,_xlfn.IFS($J28='valglister og satser'!$B$32,('valglister og satser'!$C$3*'Driftsscenarie-effekter indtast'!AT28*'Driftsscenarie-effekter indtast'!AS28*('Driftsscenarie-effekter indtast'!AR28/12)),$J28='valglister og satser'!$B$33,('valglister og satser'!$C$4*'Driftsscenarie-effekter indtast'!AT28*'Driftsscenarie-effekter indtast'!AS28*('Driftsscenarie-effekter indtast'!AR28/12)),$J28='valglister og satser'!$B$34,('valglister og satser'!$C$4*'Driftsscenarie-effekter indtast'!AS28*'Driftsscenarie-effekter indtast'!AT28*('Driftsscenarie-effekter indtast'!AR28/12)),$J28='valglister og satser'!$B$30,(AV28*'valglister og satser'!$C$5/1000)+AW28,$J28='valglister og satser'!$B$29,(AV28*'valglister og satser'!$C$5/1000)+AW28,$J28='valglister og satser'!$B$28,(AV28*'valglister og satser'!$C$5/1000)+AW28,$J28='valglister og satser'!$B$31,('valglister og satser'!$C$3*'Driftsscenarie-effekter indtast'!AS28*'Driftsscenarie-effekter indtast'!AT28*('Driftsscenarie-effekter indtast'!AR28/12))))</f>
        <v>0</v>
      </c>
    </row>
    <row r="29" spans="3:50" x14ac:dyDescent="0.25">
      <c r="C29" s="33"/>
      <c r="D29" s="247"/>
      <c r="E29" s="247"/>
      <c r="F29" s="247"/>
      <c r="G29" s="247"/>
      <c r="H29" s="247"/>
      <c r="I29" t="str" cm="1">
        <f t="array" ref="I29">_xlfn.IFS($J29="Øvrige - Ny driftsomkostning","Øvrige omkostninger",$J29="Løn - Ny ansættelse til drift","Løn",$J29="Løn - Medfinansiering","Løn",$J29="Øvrige - Finansieres af Digitaliseringspuljen","Øvrige omkostninger",$J29="Øvrige - Medfinansiering","Øvrige omkostninger", $J29="Stud.medhjælp - Ny ansættelse til drift","Studentermedhjælp",$J29="Stud.medhjælp - Medfinansiering","Studentermedhjælp",$J29=0," " )</f>
        <v xml:space="preserve"> </v>
      </c>
      <c r="J29" s="247"/>
      <c r="K29" s="247"/>
      <c r="L29" s="247"/>
      <c r="M29" s="164"/>
      <c r="N29" s="250"/>
      <c r="O29" s="247"/>
      <c r="P29" s="251"/>
      <c r="Q29" s="157">
        <f t="shared" si="10"/>
        <v>0</v>
      </c>
      <c r="R29" s="250"/>
      <c r="S29" s="247"/>
      <c r="T29" s="160" cm="1">
        <f t="array" ref="T29">IF(ISBLANK($J29),0,_xlfn.IFS($J29='valglister og satser'!$B$32,('valglister og satser'!$C$3*'Driftsscenarie-effekter indtast'!P29*'Driftsscenarie-effekter indtast'!O29*('Driftsscenarie-effekter indtast'!N29/12)),$J29='valglister og satser'!$B$33,('valglister og satser'!$C$4*'Driftsscenarie-effekter indtast'!P29*'Driftsscenarie-effekter indtast'!O29*('Driftsscenarie-effekter indtast'!N29/12)),$J29='valglister og satser'!$B$34,('valglister og satser'!$C$4*'Driftsscenarie-effekter indtast'!O29*'Driftsscenarie-effekter indtast'!P29*('Driftsscenarie-effekter indtast'!N29/12)),$J29='valglister og satser'!$B$30,(R29*'valglister og satser'!$C$5/1000)+S29,$J29='valglister og satser'!$B$29,(R29*'valglister og satser'!$C$5/1000)+S29,$J29='valglister og satser'!$B$28,(R29*'valglister og satser'!$C$5/1000)+S29,$J29='valglister og satser'!$B$31,('valglister og satser'!$C$3*'Driftsscenarie-effekter indtast'!O29*'Driftsscenarie-effekter indtast'!P29*('Driftsscenarie-effekter indtast'!N29/12))))</f>
        <v>0</v>
      </c>
      <c r="U29" s="164"/>
      <c r="V29" s="250"/>
      <c r="W29" s="247"/>
      <c r="X29" s="251"/>
      <c r="Y29" s="157">
        <f t="shared" si="11"/>
        <v>0</v>
      </c>
      <c r="Z29" s="250"/>
      <c r="AA29" s="247"/>
      <c r="AB29" s="160" cm="1">
        <f t="array" ref="AB29">IF(ISBLANK($J29),0,_xlfn.IFS($J29='valglister og satser'!$B$32,('valglister og satser'!$C$3*'Driftsscenarie-effekter indtast'!X29*'Driftsscenarie-effekter indtast'!W29*('Driftsscenarie-effekter indtast'!V29/12)),$J29='valglister og satser'!$B$33,('valglister og satser'!$C$4*'Driftsscenarie-effekter indtast'!X29*'Driftsscenarie-effekter indtast'!W29*('Driftsscenarie-effekter indtast'!V29/12)),$J29='valglister og satser'!$B$34,('valglister og satser'!$C$4*'Driftsscenarie-effekter indtast'!W29*'Driftsscenarie-effekter indtast'!X29*('Driftsscenarie-effekter indtast'!V29/12)),$J29='valglister og satser'!$B$30,(Z29*'valglister og satser'!$C$5/1000)+AA29,$J29='valglister og satser'!$B$29,(Z29*'valglister og satser'!$C$5/1000)+AA29,$J29='valglister og satser'!$B$28,(Z29*'valglister og satser'!$C$5/1000)+AA29,$J29='valglister og satser'!$B$31,('valglister og satser'!$C$3*'Driftsscenarie-effekter indtast'!W29*'Driftsscenarie-effekter indtast'!X29*('Driftsscenarie-effekter indtast'!V29/12))))</f>
        <v>0</v>
      </c>
      <c r="AC29" s="195"/>
      <c r="AD29" s="256"/>
      <c r="AE29" s="247"/>
      <c r="AF29" s="251"/>
      <c r="AG29" s="157">
        <f t="shared" si="12"/>
        <v>0</v>
      </c>
      <c r="AH29" s="250"/>
      <c r="AI29" s="247"/>
      <c r="AJ29" s="160" cm="1">
        <f t="array" ref="AJ29">IF(ISBLANK($J29),0,_xlfn.IFS($J29='valglister og satser'!$B$32,('valglister og satser'!$C$3*'Driftsscenarie-effekter indtast'!AF29*'Driftsscenarie-effekter indtast'!AE29*('Driftsscenarie-effekter indtast'!AD29/12)),$J29='valglister og satser'!$B$33,('valglister og satser'!$C$4*'Driftsscenarie-effekter indtast'!AF29*'Driftsscenarie-effekter indtast'!AE29*('Driftsscenarie-effekter indtast'!AD29/12)),$J29='valglister og satser'!$B$34,('valglister og satser'!$C$4*'Driftsscenarie-effekter indtast'!AE29*'Driftsscenarie-effekter indtast'!AF29*('Driftsscenarie-effekter indtast'!AD29/12)),$J29='valglister og satser'!$B$30,(AH29*'valglister og satser'!$C$5/1000)+AI29,$J29='valglister og satser'!$B$29,(AH29*'valglister og satser'!$C$5/1000)+AI29,$J29='valglister og satser'!$B$28,(AH29*'valglister og satser'!$C$5/1000)+AI29,$J29='valglister og satser'!$B$31,('valglister og satser'!$C$3*'Driftsscenarie-effekter indtast'!AE29*'Driftsscenarie-effekter indtast'!AF29*('Driftsscenarie-effekter indtast'!AD29/12))))</f>
        <v>0</v>
      </c>
      <c r="AK29" s="256"/>
      <c r="AL29" s="247"/>
      <c r="AM29" s="251"/>
      <c r="AN29" s="157">
        <f t="shared" si="13"/>
        <v>0</v>
      </c>
      <c r="AO29" s="250"/>
      <c r="AP29" s="247"/>
      <c r="AQ29" s="160" cm="1">
        <f t="array" ref="AQ29">IF(ISBLANK($J29),0,_xlfn.IFS($J29='valglister og satser'!$B$32,('valglister og satser'!$C$3*'Driftsscenarie-effekter indtast'!AM29*'Driftsscenarie-effekter indtast'!AL29*('Driftsscenarie-effekter indtast'!AK29/12)),$J29='valglister og satser'!$B$33,('valglister og satser'!$C$4*'Driftsscenarie-effekter indtast'!AM29*'Driftsscenarie-effekter indtast'!AL29*('Driftsscenarie-effekter indtast'!AK29/12)),$J29='valglister og satser'!$B$34,('valglister og satser'!$C$4*'Driftsscenarie-effekter indtast'!AL29*'Driftsscenarie-effekter indtast'!AM29*('Driftsscenarie-effekter indtast'!AK29/12)),$J29='valglister og satser'!$B$30,(AO29*'valglister og satser'!$C$5/1000)+AP29,$J29='valglister og satser'!$B$29,(AO29*'valglister og satser'!$C$5/1000)+AP29,$J29='valglister og satser'!$B$28,(AO29*'valglister og satser'!$C$5/1000)+AP29,$J29='valglister og satser'!$B$31,('valglister og satser'!$C$3*'Driftsscenarie-effekter indtast'!AL29*'Driftsscenarie-effekter indtast'!AM29*('Driftsscenarie-effekter indtast'!AK29/12))))</f>
        <v>0</v>
      </c>
      <c r="AR29" s="256"/>
      <c r="AS29" s="247"/>
      <c r="AT29" s="251"/>
      <c r="AU29" s="157">
        <f t="shared" si="14"/>
        <v>0</v>
      </c>
      <c r="AV29" s="250"/>
      <c r="AW29" s="247"/>
      <c r="AX29" s="180" cm="1">
        <f t="array" ref="AX29">IF(ISBLANK($J29),0,_xlfn.IFS($J29='valglister og satser'!$B$32,('valglister og satser'!$C$3*'Driftsscenarie-effekter indtast'!AT29*'Driftsscenarie-effekter indtast'!AS29*('Driftsscenarie-effekter indtast'!AR29/12)),$J29='valglister og satser'!$B$33,('valglister og satser'!$C$4*'Driftsscenarie-effekter indtast'!AT29*'Driftsscenarie-effekter indtast'!AS29*('Driftsscenarie-effekter indtast'!AR29/12)),$J29='valglister og satser'!$B$34,('valglister og satser'!$C$4*'Driftsscenarie-effekter indtast'!AS29*'Driftsscenarie-effekter indtast'!AT29*('Driftsscenarie-effekter indtast'!AR29/12)),$J29='valglister og satser'!$B$30,(AV29*'valglister og satser'!$C$5/1000)+AW29,$J29='valglister og satser'!$B$29,(AV29*'valglister og satser'!$C$5/1000)+AW29,$J29='valglister og satser'!$B$28,(AV29*'valglister og satser'!$C$5/1000)+AW29,$J29='valglister og satser'!$B$31,('valglister og satser'!$C$3*'Driftsscenarie-effekter indtast'!AS29*'Driftsscenarie-effekter indtast'!AT29*('Driftsscenarie-effekter indtast'!AR29/12))))</f>
        <v>0</v>
      </c>
    </row>
    <row r="30" spans="3:50" x14ac:dyDescent="0.25">
      <c r="C30" s="33"/>
      <c r="D30" s="247"/>
      <c r="E30" s="247"/>
      <c r="F30" s="247"/>
      <c r="G30" s="247"/>
      <c r="H30" s="247"/>
      <c r="I30" t="str" cm="1">
        <f t="array" ref="I30">_xlfn.IFS($J30="Øvrige - Ny driftsomkostning","Øvrige omkostninger",$J30="Løn - Ny ansættelse til drift","Løn",$J30="Løn - Medfinansiering","Løn",$J30="Øvrige - Finansieres af Digitaliseringspuljen","Øvrige omkostninger",$J30="Øvrige - Medfinansiering","Øvrige omkostninger", $J30="Stud.medhjælp - Ny ansættelse til drift","Studentermedhjælp",$J30="Stud.medhjælp - Medfinansiering","Studentermedhjælp",$J30=0," " )</f>
        <v xml:space="preserve"> </v>
      </c>
      <c r="J30" s="247"/>
      <c r="K30" s="247"/>
      <c r="L30" s="247"/>
      <c r="M30" s="164"/>
      <c r="N30" s="250"/>
      <c r="O30" s="247"/>
      <c r="P30" s="251"/>
      <c r="Q30" s="157">
        <f t="shared" si="10"/>
        <v>0</v>
      </c>
      <c r="R30" s="250"/>
      <c r="S30" s="247"/>
      <c r="T30" s="160" cm="1">
        <f t="array" ref="T30">IF(ISBLANK($J30),0,_xlfn.IFS($J30='valglister og satser'!$B$32,('valglister og satser'!$C$3*'Driftsscenarie-effekter indtast'!P30*'Driftsscenarie-effekter indtast'!O30*('Driftsscenarie-effekter indtast'!N30/12)),$J30='valglister og satser'!$B$33,('valglister og satser'!$C$4*'Driftsscenarie-effekter indtast'!P30*'Driftsscenarie-effekter indtast'!O30*('Driftsscenarie-effekter indtast'!N30/12)),$J30='valglister og satser'!$B$34,('valglister og satser'!$C$4*'Driftsscenarie-effekter indtast'!O30*'Driftsscenarie-effekter indtast'!P30*('Driftsscenarie-effekter indtast'!N30/12)),$J30='valglister og satser'!$B$30,(R30*'valglister og satser'!$C$5/1000)+S30,$J30='valglister og satser'!$B$29,(R30*'valglister og satser'!$C$5/1000)+S30,$J30='valglister og satser'!$B$28,(R30*'valglister og satser'!$C$5/1000)+S30,$J30='valglister og satser'!$B$31,('valglister og satser'!$C$3*'Driftsscenarie-effekter indtast'!O30*'Driftsscenarie-effekter indtast'!P30*('Driftsscenarie-effekter indtast'!N30/12))))</f>
        <v>0</v>
      </c>
      <c r="U30" s="164"/>
      <c r="V30" s="250"/>
      <c r="W30" s="247"/>
      <c r="X30" s="251"/>
      <c r="Y30" s="157">
        <f t="shared" si="11"/>
        <v>0</v>
      </c>
      <c r="Z30" s="250"/>
      <c r="AA30" s="247"/>
      <c r="AB30" s="160" cm="1">
        <f t="array" ref="AB30">IF(ISBLANK($J30),0,_xlfn.IFS($J30='valglister og satser'!$B$32,('valglister og satser'!$C$3*'Driftsscenarie-effekter indtast'!X30*'Driftsscenarie-effekter indtast'!W30*('Driftsscenarie-effekter indtast'!V30/12)),$J30='valglister og satser'!$B$33,('valglister og satser'!$C$4*'Driftsscenarie-effekter indtast'!X30*'Driftsscenarie-effekter indtast'!W30*('Driftsscenarie-effekter indtast'!V30/12)),$J30='valglister og satser'!$B$34,('valglister og satser'!$C$4*'Driftsscenarie-effekter indtast'!W30*'Driftsscenarie-effekter indtast'!X30*('Driftsscenarie-effekter indtast'!V30/12)),$J30='valglister og satser'!$B$30,(Z30*'valglister og satser'!$C$5/1000)+AA30,$J30='valglister og satser'!$B$29,(Z30*'valglister og satser'!$C$5/1000)+AA30,$J30='valglister og satser'!$B$28,(Z30*'valglister og satser'!$C$5/1000)+AA30,$J30='valglister og satser'!$B$31,('valglister og satser'!$C$3*'Driftsscenarie-effekter indtast'!W30*'Driftsscenarie-effekter indtast'!X30*('Driftsscenarie-effekter indtast'!V30/12))))</f>
        <v>0</v>
      </c>
      <c r="AC30" s="195"/>
      <c r="AD30" s="256"/>
      <c r="AE30" s="247"/>
      <c r="AF30" s="251"/>
      <c r="AG30" s="157">
        <f t="shared" si="12"/>
        <v>0</v>
      </c>
      <c r="AH30" s="250"/>
      <c r="AI30" s="247"/>
      <c r="AJ30" s="160" cm="1">
        <f t="array" ref="AJ30">IF(ISBLANK($J30),0,_xlfn.IFS($J30='valglister og satser'!$B$32,('valglister og satser'!$C$3*'Driftsscenarie-effekter indtast'!AF30*'Driftsscenarie-effekter indtast'!AE30*('Driftsscenarie-effekter indtast'!AD30/12)),$J30='valglister og satser'!$B$33,('valglister og satser'!$C$4*'Driftsscenarie-effekter indtast'!AF30*'Driftsscenarie-effekter indtast'!AE30*('Driftsscenarie-effekter indtast'!AD30/12)),$J30='valglister og satser'!$B$34,('valglister og satser'!$C$4*'Driftsscenarie-effekter indtast'!AE30*'Driftsscenarie-effekter indtast'!AF30*('Driftsscenarie-effekter indtast'!AD30/12)),$J30='valglister og satser'!$B$30,(AH30*'valglister og satser'!$C$5/1000)+AI30,$J30='valglister og satser'!$B$29,(AH30*'valglister og satser'!$C$5/1000)+AI30,$J30='valglister og satser'!$B$28,(AH30*'valglister og satser'!$C$5/1000)+AI30,$J30='valglister og satser'!$B$31,('valglister og satser'!$C$3*'Driftsscenarie-effekter indtast'!AE30*'Driftsscenarie-effekter indtast'!AF30*('Driftsscenarie-effekter indtast'!AD30/12))))</f>
        <v>0</v>
      </c>
      <c r="AK30" s="256"/>
      <c r="AL30" s="247"/>
      <c r="AM30" s="251"/>
      <c r="AN30" s="157">
        <f t="shared" si="13"/>
        <v>0</v>
      </c>
      <c r="AO30" s="250"/>
      <c r="AP30" s="247"/>
      <c r="AQ30" s="160" cm="1">
        <f t="array" ref="AQ30">IF(ISBLANK($J30),0,_xlfn.IFS($J30='valglister og satser'!$B$32,('valglister og satser'!$C$3*'Driftsscenarie-effekter indtast'!AM30*'Driftsscenarie-effekter indtast'!AL30*('Driftsscenarie-effekter indtast'!AK30/12)),$J30='valglister og satser'!$B$33,('valglister og satser'!$C$4*'Driftsscenarie-effekter indtast'!AM30*'Driftsscenarie-effekter indtast'!AL30*('Driftsscenarie-effekter indtast'!AK30/12)),$J30='valglister og satser'!$B$34,('valglister og satser'!$C$4*'Driftsscenarie-effekter indtast'!AL30*'Driftsscenarie-effekter indtast'!AM30*('Driftsscenarie-effekter indtast'!AK30/12)),$J30='valglister og satser'!$B$30,(AO30*'valglister og satser'!$C$5/1000)+AP30,$J30='valglister og satser'!$B$29,(AO30*'valglister og satser'!$C$5/1000)+AP30,$J30='valglister og satser'!$B$28,(AO30*'valglister og satser'!$C$5/1000)+AP30,$J30='valglister og satser'!$B$31,('valglister og satser'!$C$3*'Driftsscenarie-effekter indtast'!AL30*'Driftsscenarie-effekter indtast'!AM30*('Driftsscenarie-effekter indtast'!AK30/12))))</f>
        <v>0</v>
      </c>
      <c r="AR30" s="256"/>
      <c r="AS30" s="247"/>
      <c r="AT30" s="251"/>
      <c r="AU30" s="157">
        <f t="shared" si="14"/>
        <v>0</v>
      </c>
      <c r="AV30" s="250"/>
      <c r="AW30" s="247"/>
      <c r="AX30" s="180" cm="1">
        <f t="array" ref="AX30">IF(ISBLANK($J30),0,_xlfn.IFS($J30='valglister og satser'!$B$32,('valglister og satser'!$C$3*'Driftsscenarie-effekter indtast'!AT30*'Driftsscenarie-effekter indtast'!AS30*('Driftsscenarie-effekter indtast'!AR30/12)),$J30='valglister og satser'!$B$33,('valglister og satser'!$C$4*'Driftsscenarie-effekter indtast'!AT30*'Driftsscenarie-effekter indtast'!AS30*('Driftsscenarie-effekter indtast'!AR30/12)),$J30='valglister og satser'!$B$34,('valglister og satser'!$C$4*'Driftsscenarie-effekter indtast'!AS30*'Driftsscenarie-effekter indtast'!AT30*('Driftsscenarie-effekter indtast'!AR30/12)),$J30='valglister og satser'!$B$30,(AV30*'valglister og satser'!$C$5/1000)+AW30,$J30='valglister og satser'!$B$29,(AV30*'valglister og satser'!$C$5/1000)+AW30,$J30='valglister og satser'!$B$28,(AV30*'valglister og satser'!$C$5/1000)+AW30,$J30='valglister og satser'!$B$31,('valglister og satser'!$C$3*'Driftsscenarie-effekter indtast'!AS30*'Driftsscenarie-effekter indtast'!AT30*('Driftsscenarie-effekter indtast'!AR30/12))))</f>
        <v>0</v>
      </c>
    </row>
    <row r="31" spans="3:50" ht="18" thickBot="1" x14ac:dyDescent="0.35">
      <c r="C31" s="33"/>
      <c r="I31" s="1" t="s">
        <v>103</v>
      </c>
      <c r="J31" s="12"/>
      <c r="K31" s="249" t="s">
        <v>125</v>
      </c>
      <c r="M31" s="164"/>
      <c r="N31" s="9"/>
      <c r="P31" s="10"/>
      <c r="Q31" s="118"/>
      <c r="R31" s="10"/>
      <c r="S31" s="10"/>
      <c r="T31" s="161">
        <f>SUBTOTAL(9,T17:T30)</f>
        <v>0</v>
      </c>
      <c r="U31" s="164"/>
      <c r="V31" s="9"/>
      <c r="X31" s="10"/>
      <c r="Y31" s="118"/>
      <c r="Z31" s="10"/>
      <c r="AA31" s="10"/>
      <c r="AB31" s="161">
        <f>SUBTOTAL(9,AB17:AB30)</f>
        <v>0</v>
      </c>
      <c r="AC31" s="195"/>
      <c r="AD31" s="33"/>
      <c r="AF31" s="10"/>
      <c r="AG31" s="118"/>
      <c r="AH31" s="10"/>
      <c r="AI31" s="10"/>
      <c r="AJ31" s="161">
        <f>SUBTOTAL(9,AJ17:AJ30)</f>
        <v>0</v>
      </c>
      <c r="AK31" s="33"/>
      <c r="AM31" s="10"/>
      <c r="AN31" s="118"/>
      <c r="AO31" s="10"/>
      <c r="AP31" s="10"/>
      <c r="AQ31" s="161">
        <f>SUBTOTAL(9,AQ17:AQ30)</f>
        <v>0</v>
      </c>
      <c r="AR31" s="33"/>
      <c r="AT31" s="10"/>
      <c r="AU31" s="118"/>
      <c r="AV31" s="10"/>
      <c r="AW31" s="10"/>
      <c r="AX31" s="181">
        <f>SUBTOTAL(9,AX17:AX30)</f>
        <v>0</v>
      </c>
    </row>
    <row r="32" spans="3:50" ht="15.75" thickBot="1" x14ac:dyDescent="0.3">
      <c r="C32" s="38"/>
      <c r="D32" s="44"/>
      <c r="E32" s="44"/>
      <c r="F32" s="44"/>
      <c r="G32" s="44"/>
      <c r="H32" s="44"/>
      <c r="I32" s="44"/>
      <c r="J32" s="44"/>
      <c r="K32" s="44"/>
      <c r="L32" s="44"/>
      <c r="M32" s="168"/>
      <c r="N32" s="68"/>
      <c r="O32" s="44"/>
      <c r="P32" s="69"/>
      <c r="Q32" s="158"/>
      <c r="R32" s="69"/>
      <c r="S32" s="69"/>
      <c r="T32" s="162"/>
      <c r="U32" s="168"/>
      <c r="V32" s="68"/>
      <c r="W32" s="44"/>
      <c r="X32" s="69"/>
      <c r="Y32" s="158"/>
      <c r="Z32" s="69"/>
      <c r="AA32" s="69"/>
      <c r="AB32" s="162"/>
      <c r="AC32" s="199"/>
      <c r="AD32" s="38"/>
      <c r="AE32" s="44"/>
      <c r="AF32" s="69"/>
      <c r="AG32" s="158"/>
      <c r="AH32" s="69"/>
      <c r="AI32" s="69"/>
      <c r="AJ32" s="182"/>
      <c r="AK32" s="38"/>
      <c r="AL32" s="44"/>
      <c r="AM32" s="69"/>
      <c r="AN32" s="158"/>
      <c r="AO32" s="69"/>
      <c r="AP32" s="69"/>
      <c r="AQ32" s="182"/>
      <c r="AR32" s="38"/>
      <c r="AS32" s="44"/>
      <c r="AT32" s="69"/>
      <c r="AU32" s="158"/>
      <c r="AV32" s="69"/>
      <c r="AW32" s="69"/>
      <c r="AX32" s="182"/>
    </row>
    <row r="33" spans="3:50" ht="23.25" x14ac:dyDescent="0.35">
      <c r="C33" s="155" t="s">
        <v>31</v>
      </c>
      <c r="D33" s="187"/>
      <c r="E33" s="187"/>
      <c r="F33" s="187"/>
      <c r="G33" s="187"/>
      <c r="H33" s="187"/>
      <c r="I33" s="188"/>
      <c r="J33" s="188"/>
      <c r="K33" s="188"/>
      <c r="L33" s="189"/>
      <c r="M33" s="185"/>
      <c r="N33" s="169"/>
      <c r="O33" s="101"/>
      <c r="P33" s="98"/>
      <c r="Q33" s="101"/>
      <c r="R33" s="202"/>
      <c r="S33" s="10"/>
      <c r="T33" s="186"/>
      <c r="U33" s="185"/>
      <c r="V33" s="169"/>
      <c r="W33" s="101"/>
      <c r="X33" s="98"/>
      <c r="Y33" s="101"/>
      <c r="Z33" s="202"/>
      <c r="AA33" s="10"/>
      <c r="AB33" s="186"/>
      <c r="AC33" s="204"/>
      <c r="AD33" s="205"/>
      <c r="AE33" s="206"/>
      <c r="AF33" s="207"/>
      <c r="AG33" s="206"/>
      <c r="AH33" s="202"/>
      <c r="AI33" s="208"/>
      <c r="AJ33" s="209"/>
      <c r="AK33" s="205"/>
      <c r="AL33" s="206"/>
      <c r="AM33" s="207"/>
      <c r="AN33" s="206"/>
      <c r="AO33" s="202"/>
      <c r="AP33" s="208"/>
      <c r="AQ33" s="209"/>
      <c r="AR33" s="205"/>
      <c r="AS33" s="206"/>
      <c r="AT33" s="207"/>
      <c r="AU33" s="206"/>
      <c r="AV33" s="202"/>
      <c r="AW33" s="208"/>
      <c r="AX33" s="209"/>
    </row>
    <row r="34" spans="3:50" ht="23.25" x14ac:dyDescent="0.35">
      <c r="C34" s="190" t="s">
        <v>85</v>
      </c>
      <c r="D34" s="187"/>
      <c r="E34" s="187"/>
      <c r="F34" s="187"/>
      <c r="G34" s="187"/>
      <c r="H34" s="187"/>
      <c r="I34" s="188"/>
      <c r="J34" s="188"/>
      <c r="K34" s="188"/>
      <c r="L34" s="189"/>
      <c r="M34" s="185"/>
      <c r="N34" s="169"/>
      <c r="O34" s="101"/>
      <c r="P34" s="98"/>
      <c r="Q34" s="101"/>
      <c r="R34" s="113"/>
      <c r="S34" s="10"/>
      <c r="T34" s="102"/>
      <c r="U34" s="185"/>
      <c r="V34" s="169"/>
      <c r="W34" s="101"/>
      <c r="X34" s="98"/>
      <c r="Y34" s="101"/>
      <c r="Z34" s="113"/>
      <c r="AA34" s="10"/>
      <c r="AB34" s="102"/>
      <c r="AC34" s="204"/>
      <c r="AD34" s="210"/>
      <c r="AE34" s="101"/>
      <c r="AF34" s="98"/>
      <c r="AG34" s="101"/>
      <c r="AH34" s="113"/>
      <c r="AI34" s="10"/>
      <c r="AJ34" s="178"/>
      <c r="AK34" s="210"/>
      <c r="AL34" s="101"/>
      <c r="AM34" s="98"/>
      <c r="AN34" s="101"/>
      <c r="AO34" s="113"/>
      <c r="AP34" s="10"/>
      <c r="AQ34" s="178"/>
      <c r="AR34" s="210"/>
      <c r="AS34" s="101"/>
      <c r="AT34" s="98"/>
      <c r="AU34" s="101"/>
      <c r="AV34" s="113"/>
      <c r="AW34" s="10"/>
      <c r="AX34" s="178"/>
    </row>
    <row r="35" spans="3:50" ht="15.75" x14ac:dyDescent="0.25">
      <c r="C35" s="36" t="s">
        <v>80</v>
      </c>
      <c r="M35" s="164"/>
      <c r="N35" s="97"/>
      <c r="O35" s="98"/>
      <c r="P35" s="98"/>
      <c r="Q35" s="98"/>
      <c r="R35" s="113"/>
      <c r="S35" s="10"/>
      <c r="T35" s="159"/>
      <c r="U35" s="164"/>
      <c r="V35" s="97"/>
      <c r="W35" s="98"/>
      <c r="X35" s="98"/>
      <c r="Y35" s="98"/>
      <c r="Z35" s="113"/>
      <c r="AA35" s="10"/>
      <c r="AB35" s="159"/>
      <c r="AC35" s="195"/>
      <c r="AD35" s="201"/>
      <c r="AE35" s="98"/>
      <c r="AF35" s="98"/>
      <c r="AG35" s="98"/>
      <c r="AH35" s="113"/>
      <c r="AI35" s="10"/>
      <c r="AJ35" s="179"/>
      <c r="AK35" s="201"/>
      <c r="AL35" s="98"/>
      <c r="AM35" s="98"/>
      <c r="AN35" s="98"/>
      <c r="AO35" s="113"/>
      <c r="AP35" s="10"/>
      <c r="AQ35" s="179"/>
      <c r="AR35" s="201"/>
      <c r="AS35" s="98"/>
      <c r="AT35" s="98"/>
      <c r="AU35" s="98"/>
      <c r="AV35" s="113"/>
      <c r="AW35" s="10"/>
      <c r="AX35" s="179"/>
    </row>
    <row r="36" spans="3:50" x14ac:dyDescent="0.25">
      <c r="C36" s="33"/>
      <c r="D36" s="247" t="s">
        <v>81</v>
      </c>
      <c r="E36" s="247"/>
      <c r="F36" s="247"/>
      <c r="G36" s="247"/>
      <c r="H36" s="247"/>
      <c r="I36" t="str" cm="1">
        <f t="array" ref="I36">_xlfn.IFS($J36="Øvrige - Ny driftsomkostning","Øvrige omkostninger",$J36="Løn - Ny ansættelse til drift","Løn",$J36="Løn - Medfinansiering","Løn",$J36="Øvrige - Finansieres af Digitaliseringspuljen","Øvrige omkostninger",$J36="Øvrige - Medfinansiering","Øvrige omkostninger", $J36="Stud.medhjælp - Ny ansættelse til drift","Studentermedhjælp",$J36="Stud.medhjælp - Medfinansiering","Studentermedhjælp",$J36=0," " )</f>
        <v xml:space="preserve"> </v>
      </c>
      <c r="J36" s="247"/>
      <c r="K36" s="247"/>
      <c r="L36" s="247"/>
      <c r="M36" s="164"/>
      <c r="N36" s="250"/>
      <c r="O36" s="247"/>
      <c r="P36" s="251"/>
      <c r="Q36" s="134">
        <f t="shared" ref="Q36:Q41" si="15">N36/12*O36*P36</f>
        <v>0</v>
      </c>
      <c r="R36" s="250"/>
      <c r="S36" s="247"/>
      <c r="T36" s="160" cm="1">
        <f t="array" ref="T36">IF(ISBLANK($J36),0,_xlfn.IFS($J36='valglister og satser'!$B$32,('valglister og satser'!$C$3*'Driftsscenarie-effekter indtast'!P36*'Driftsscenarie-effekter indtast'!O36*('Driftsscenarie-effekter indtast'!N36/12)),$J36='valglister og satser'!$B$33,('valglister og satser'!$C$4*'Driftsscenarie-effekter indtast'!P36*'Driftsscenarie-effekter indtast'!O36*('Driftsscenarie-effekter indtast'!N36/12)),$J36='valglister og satser'!$B$34,('valglister og satser'!$C$4*'Driftsscenarie-effekter indtast'!O36*'Driftsscenarie-effekter indtast'!P36*('Driftsscenarie-effekter indtast'!N36/12)),$J36='valglister og satser'!$B$30,(R36*'valglister og satser'!$C$5/1000)+S36,$J36='valglister og satser'!$B$29,(R36*'valglister og satser'!$C$5/1000)+S36,$J36='valglister og satser'!$B$28,(R36*'valglister og satser'!$C$5/1000)+S36,$J36='valglister og satser'!$B$31,('valglister og satser'!$C$3*'Driftsscenarie-effekter indtast'!O36*'Driftsscenarie-effekter indtast'!P36*('Driftsscenarie-effekter indtast'!N36/12))))</f>
        <v>0</v>
      </c>
      <c r="U36" s="164"/>
      <c r="V36" s="250"/>
      <c r="W36" s="247"/>
      <c r="X36" s="251"/>
      <c r="Y36" s="134">
        <f t="shared" ref="Y36:Y41" si="16">V36/12*W36*X36</f>
        <v>0</v>
      </c>
      <c r="Z36" s="250"/>
      <c r="AA36" s="247"/>
      <c r="AB36" s="160" cm="1">
        <f t="array" ref="AB36">IF(ISBLANK($J36),0,_xlfn.IFS($J36='valglister og satser'!$B$32,('valglister og satser'!$C$3*'Driftsscenarie-effekter indtast'!X36*'Driftsscenarie-effekter indtast'!W36*('Driftsscenarie-effekter indtast'!V36/12)),$J36='valglister og satser'!$B$33,('valglister og satser'!$C$4*'Driftsscenarie-effekter indtast'!X36*'Driftsscenarie-effekter indtast'!W36*('Driftsscenarie-effekter indtast'!V36/12)),$J36='valglister og satser'!$B$34,('valglister og satser'!$C$4*'Driftsscenarie-effekter indtast'!W36*'Driftsscenarie-effekter indtast'!X36*('Driftsscenarie-effekter indtast'!V36/12)),$J36='valglister og satser'!$B$30,(Z36*'valglister og satser'!$C$5/1000)+AA36,$J36='valglister og satser'!$B$29,(Z36*'valglister og satser'!$C$5/1000)+AA36,$J36='valglister og satser'!$B$28,(Z36*'valglister og satser'!$C$5/1000)+AA36,$J36='valglister og satser'!$B$31,('valglister og satser'!$C$3*'Driftsscenarie-effekter indtast'!W36*'Driftsscenarie-effekter indtast'!X36*('Driftsscenarie-effekter indtast'!V36/12))))</f>
        <v>0</v>
      </c>
      <c r="AC36" s="195"/>
      <c r="AD36" s="256"/>
      <c r="AE36" s="247"/>
      <c r="AF36" s="251"/>
      <c r="AG36" s="134">
        <f t="shared" ref="AG36:AG41" si="17">AD36/12*AE36*AF36</f>
        <v>0</v>
      </c>
      <c r="AH36" s="250"/>
      <c r="AI36" s="247"/>
      <c r="AJ36" s="160" cm="1">
        <f t="array" ref="AJ36">IF(ISBLANK($J36),0,_xlfn.IFS($J36='valglister og satser'!$B$32,('valglister og satser'!$C$3*'Driftsscenarie-effekter indtast'!AF36*'Driftsscenarie-effekter indtast'!AE36*('Driftsscenarie-effekter indtast'!AD36/12)),$J36='valglister og satser'!$B$33,('valglister og satser'!$C$4*'Driftsscenarie-effekter indtast'!AF36*'Driftsscenarie-effekter indtast'!AE36*('Driftsscenarie-effekter indtast'!AD36/12)),$J36='valglister og satser'!$B$34,('valglister og satser'!$C$4*'Driftsscenarie-effekter indtast'!AE36*'Driftsscenarie-effekter indtast'!AF36*('Driftsscenarie-effekter indtast'!AD36/12)),$J36='valglister og satser'!$B$30,(AH36*'valglister og satser'!$C$5/1000)+AI36,$J36='valglister og satser'!$B$29,(AH36*'valglister og satser'!$C$5/1000)+AI36,$J36='valglister og satser'!$B$28,(AH36*'valglister og satser'!$C$5/1000)+AI36,$J36='valglister og satser'!$B$31,('valglister og satser'!$C$3*'Driftsscenarie-effekter indtast'!AE36*'Driftsscenarie-effekter indtast'!AF36*('Driftsscenarie-effekter indtast'!AD36/12))))</f>
        <v>0</v>
      </c>
      <c r="AK36" s="256"/>
      <c r="AL36" s="247"/>
      <c r="AM36" s="251"/>
      <c r="AN36" s="134">
        <f t="shared" ref="AN36:AN41" si="18">AK36/12*AL36*AM36</f>
        <v>0</v>
      </c>
      <c r="AO36" s="250"/>
      <c r="AP36" s="247"/>
      <c r="AQ36" s="160" cm="1">
        <f t="array" ref="AQ36">IF(ISBLANK($J36),0,_xlfn.IFS($J36='valglister og satser'!$B$32,('valglister og satser'!$C$3*'Driftsscenarie-effekter indtast'!AM36*'Driftsscenarie-effekter indtast'!AL36*('Driftsscenarie-effekter indtast'!AK36/12)),$J36='valglister og satser'!$B$33,('valglister og satser'!$C$4*'Driftsscenarie-effekter indtast'!AM36*'Driftsscenarie-effekter indtast'!AL36*('Driftsscenarie-effekter indtast'!AK36/12)),$J36='valglister og satser'!$B$34,('valglister og satser'!$C$4*'Driftsscenarie-effekter indtast'!AL36*'Driftsscenarie-effekter indtast'!AM36*('Driftsscenarie-effekter indtast'!AK36/12)),$J36='valglister og satser'!$B$30,(AO36*'valglister og satser'!$C$5/1000)+AP36,$J36='valglister og satser'!$B$29,(AO36*'valglister og satser'!$C$5/1000)+AP36,$J36='valglister og satser'!$B$28,(AO36*'valglister og satser'!$C$5/1000)+AP36,$J36='valglister og satser'!$B$31,('valglister og satser'!$C$3*'Driftsscenarie-effekter indtast'!AL36*'Driftsscenarie-effekter indtast'!AM36*('Driftsscenarie-effekter indtast'!AK36/12))))</f>
        <v>0</v>
      </c>
      <c r="AR36" s="256"/>
      <c r="AS36" s="247"/>
      <c r="AT36" s="251"/>
      <c r="AU36" s="134">
        <f t="shared" ref="AU36:AU41" si="19">AR36/12*AS36*AT36</f>
        <v>0</v>
      </c>
      <c r="AV36" s="250"/>
      <c r="AW36" s="247"/>
      <c r="AX36" s="180" cm="1">
        <f t="array" ref="AX36">IF(ISBLANK($J36),0,_xlfn.IFS($J36='valglister og satser'!$B$32,('valglister og satser'!$C$3*'Driftsscenarie-effekter indtast'!AT36*'Driftsscenarie-effekter indtast'!AS36*('Driftsscenarie-effekter indtast'!AR36/12)),$J36='valglister og satser'!$B$33,('valglister og satser'!$C$4*'Driftsscenarie-effekter indtast'!AT36*'Driftsscenarie-effekter indtast'!AS36*('Driftsscenarie-effekter indtast'!AR36/12)),$J36='valglister og satser'!$B$34,('valglister og satser'!$C$4*'Driftsscenarie-effekter indtast'!AS36*'Driftsscenarie-effekter indtast'!AT36*('Driftsscenarie-effekter indtast'!AR36/12)),$J36='valglister og satser'!$B$30,(AV36*'valglister og satser'!$C$5/1000)+AW36,$J36='valglister og satser'!$B$29,(AV36*'valglister og satser'!$C$5/1000)+AW36,$J36='valglister og satser'!$B$28,(AV36*'valglister og satser'!$C$5/1000)+AW36,$J36='valglister og satser'!$B$31,('valglister og satser'!$C$3*'Driftsscenarie-effekter indtast'!AS36*'Driftsscenarie-effekter indtast'!AT36*('Driftsscenarie-effekter indtast'!AR36/12))))</f>
        <v>0</v>
      </c>
    </row>
    <row r="37" spans="3:50" x14ac:dyDescent="0.25">
      <c r="C37" s="33"/>
      <c r="D37" s="247" t="s">
        <v>86</v>
      </c>
      <c r="E37" s="247"/>
      <c r="F37" s="247"/>
      <c r="G37" s="247"/>
      <c r="H37" s="247"/>
      <c r="I37" t="str" cm="1">
        <f t="array" ref="I37">_xlfn.IFS($J37="Øvrige - Ny driftsomkostning","Øvrige omkostninger",$J37="Løn - Ny ansættelse til drift","Løn",$J37="Løn - Medfinansiering","Løn",$J37="Øvrige - Finansieres af Digitaliseringspuljen","Øvrige omkostninger",$J37="Øvrige - Medfinansiering","Øvrige omkostninger", $J37="Stud.medhjælp - Ny ansættelse til drift","Studentermedhjælp",$J37="Stud.medhjælp - Medfinansiering","Studentermedhjælp",$J37=0," " )</f>
        <v xml:space="preserve"> </v>
      </c>
      <c r="J37" s="247"/>
      <c r="K37" s="247"/>
      <c r="L37" s="247"/>
      <c r="M37" s="164"/>
      <c r="N37" s="250"/>
      <c r="O37" s="247"/>
      <c r="P37" s="251"/>
      <c r="Q37" s="134">
        <f t="shared" si="15"/>
        <v>0</v>
      </c>
      <c r="R37" s="250"/>
      <c r="S37" s="247"/>
      <c r="T37" s="160" cm="1">
        <f t="array" ref="T37">IF(ISBLANK($J37),0,_xlfn.IFS($J37='valglister og satser'!$B$32,('valglister og satser'!$C$3*'Driftsscenarie-effekter indtast'!P37*'Driftsscenarie-effekter indtast'!O37*('Driftsscenarie-effekter indtast'!N37/12)),$J37='valglister og satser'!$B$33,('valglister og satser'!$C$4*'Driftsscenarie-effekter indtast'!P37*'Driftsscenarie-effekter indtast'!O37*('Driftsscenarie-effekter indtast'!N37/12)),$J37='valglister og satser'!$B$34,('valglister og satser'!$C$4*'Driftsscenarie-effekter indtast'!O37*'Driftsscenarie-effekter indtast'!P37*('Driftsscenarie-effekter indtast'!N37/12)),$J37='valglister og satser'!$B$30,(R37*'valglister og satser'!$C$5/1000)+S37,$J37='valglister og satser'!$B$29,(R37*'valglister og satser'!$C$5/1000)+S37,$J37='valglister og satser'!$B$28,(R37*'valglister og satser'!$C$5/1000)+S37,$J37='valglister og satser'!$B$31,('valglister og satser'!$C$3*'Driftsscenarie-effekter indtast'!O37*'Driftsscenarie-effekter indtast'!P37*('Driftsscenarie-effekter indtast'!N37/12))))</f>
        <v>0</v>
      </c>
      <c r="U37" s="164"/>
      <c r="V37" s="250"/>
      <c r="W37" s="247"/>
      <c r="X37" s="251"/>
      <c r="Y37" s="134">
        <f t="shared" si="16"/>
        <v>0</v>
      </c>
      <c r="Z37" s="250"/>
      <c r="AA37" s="247"/>
      <c r="AB37" s="160" cm="1">
        <f t="array" ref="AB37">IF(ISBLANK($J37),0,_xlfn.IFS($J37='valglister og satser'!$B$32,('valglister og satser'!$C$3*'Driftsscenarie-effekter indtast'!X37*'Driftsscenarie-effekter indtast'!W37*('Driftsscenarie-effekter indtast'!V37/12)),$J37='valglister og satser'!$B$33,('valglister og satser'!$C$4*'Driftsscenarie-effekter indtast'!X37*'Driftsscenarie-effekter indtast'!W37*('Driftsscenarie-effekter indtast'!V37/12)),$J37='valglister og satser'!$B$34,('valglister og satser'!$C$4*'Driftsscenarie-effekter indtast'!W37*'Driftsscenarie-effekter indtast'!X37*('Driftsscenarie-effekter indtast'!V37/12)),$J37='valglister og satser'!$B$30,(Z37*'valglister og satser'!$C$5/1000)+AA37,$J37='valglister og satser'!$B$29,(Z37*'valglister og satser'!$C$5/1000)+AA37,$J37='valglister og satser'!$B$28,(Z37*'valglister og satser'!$C$5/1000)+AA37,$J37='valglister og satser'!$B$31,('valglister og satser'!$C$3*'Driftsscenarie-effekter indtast'!W37*'Driftsscenarie-effekter indtast'!X37*('Driftsscenarie-effekter indtast'!V37/12))))</f>
        <v>0</v>
      </c>
      <c r="AC37" s="195"/>
      <c r="AD37" s="256"/>
      <c r="AE37" s="247"/>
      <c r="AF37" s="251"/>
      <c r="AG37" s="134">
        <f t="shared" si="17"/>
        <v>0</v>
      </c>
      <c r="AH37" s="250"/>
      <c r="AI37" s="247"/>
      <c r="AJ37" s="160" cm="1">
        <f t="array" ref="AJ37">IF(ISBLANK($J37),0,_xlfn.IFS($J37='valglister og satser'!$B$32,('valglister og satser'!$C$3*'Driftsscenarie-effekter indtast'!AF37*'Driftsscenarie-effekter indtast'!AE37*('Driftsscenarie-effekter indtast'!AD37/12)),$J37='valglister og satser'!$B$33,('valglister og satser'!$C$4*'Driftsscenarie-effekter indtast'!AF37*'Driftsscenarie-effekter indtast'!AE37*('Driftsscenarie-effekter indtast'!AD37/12)),$J37='valglister og satser'!$B$34,('valglister og satser'!$C$4*'Driftsscenarie-effekter indtast'!AE37*'Driftsscenarie-effekter indtast'!AF37*('Driftsscenarie-effekter indtast'!AD37/12)),$J37='valglister og satser'!$B$30,(AH37*'valglister og satser'!$C$5/1000)+AI37,$J37='valglister og satser'!$B$29,(AH37*'valglister og satser'!$C$5/1000)+AI37,$J37='valglister og satser'!$B$28,(AH37*'valglister og satser'!$C$5/1000)+AI37,$J37='valglister og satser'!$B$31,('valglister og satser'!$C$3*'Driftsscenarie-effekter indtast'!AE37*'Driftsscenarie-effekter indtast'!AF37*('Driftsscenarie-effekter indtast'!AD37/12))))</f>
        <v>0</v>
      </c>
      <c r="AK37" s="256"/>
      <c r="AL37" s="247"/>
      <c r="AM37" s="251"/>
      <c r="AN37" s="134">
        <f t="shared" si="18"/>
        <v>0</v>
      </c>
      <c r="AO37" s="250"/>
      <c r="AP37" s="247"/>
      <c r="AQ37" s="160" cm="1">
        <f t="array" ref="AQ37">IF(ISBLANK($J37),0,_xlfn.IFS($J37='valglister og satser'!$B$32,('valglister og satser'!$C$3*'Driftsscenarie-effekter indtast'!AM37*'Driftsscenarie-effekter indtast'!AL37*('Driftsscenarie-effekter indtast'!AK37/12)),$J37='valglister og satser'!$B$33,('valglister og satser'!$C$4*'Driftsscenarie-effekter indtast'!AM37*'Driftsscenarie-effekter indtast'!AL37*('Driftsscenarie-effekter indtast'!AK37/12)),$J37='valglister og satser'!$B$34,('valglister og satser'!$C$4*'Driftsscenarie-effekter indtast'!AL37*'Driftsscenarie-effekter indtast'!AM37*('Driftsscenarie-effekter indtast'!AK37/12)),$J37='valglister og satser'!$B$30,(AO37*'valglister og satser'!$C$5/1000)+AP37,$J37='valglister og satser'!$B$29,(AO37*'valglister og satser'!$C$5/1000)+AP37,$J37='valglister og satser'!$B$28,(AO37*'valglister og satser'!$C$5/1000)+AP37,$J37='valglister og satser'!$B$31,('valglister og satser'!$C$3*'Driftsscenarie-effekter indtast'!AL37*'Driftsscenarie-effekter indtast'!AM37*('Driftsscenarie-effekter indtast'!AK37/12))))</f>
        <v>0</v>
      </c>
      <c r="AR37" s="256"/>
      <c r="AS37" s="247"/>
      <c r="AT37" s="251"/>
      <c r="AU37" s="134">
        <f t="shared" si="19"/>
        <v>0</v>
      </c>
      <c r="AV37" s="250"/>
      <c r="AW37" s="247"/>
      <c r="AX37" s="180" cm="1">
        <f t="array" ref="AX37">IF(ISBLANK($J37),0,_xlfn.IFS($J37='valglister og satser'!$B$32,('valglister og satser'!$C$3*'Driftsscenarie-effekter indtast'!AT37*'Driftsscenarie-effekter indtast'!AS37*('Driftsscenarie-effekter indtast'!AR37/12)),$J37='valglister og satser'!$B$33,('valglister og satser'!$C$4*'Driftsscenarie-effekter indtast'!AT37*'Driftsscenarie-effekter indtast'!AS37*('Driftsscenarie-effekter indtast'!AR37/12)),$J37='valglister og satser'!$B$34,('valglister og satser'!$C$4*'Driftsscenarie-effekter indtast'!AS37*'Driftsscenarie-effekter indtast'!AT37*('Driftsscenarie-effekter indtast'!AR37/12)),$J37='valglister og satser'!$B$30,(AV37*'valglister og satser'!$C$5/1000)+AW37,$J37='valglister og satser'!$B$29,(AV37*'valglister og satser'!$C$5/1000)+AW37,$J37='valglister og satser'!$B$28,(AV37*'valglister og satser'!$C$5/1000)+AW37,$J37='valglister og satser'!$B$31,('valglister og satser'!$C$3*'Driftsscenarie-effekter indtast'!AS37*'Driftsscenarie-effekter indtast'!AT37*('Driftsscenarie-effekter indtast'!AR37/12))))</f>
        <v>0</v>
      </c>
    </row>
    <row r="38" spans="3:50" x14ac:dyDescent="0.25">
      <c r="C38" s="33"/>
      <c r="D38" s="247" t="s">
        <v>82</v>
      </c>
      <c r="E38" s="247"/>
      <c r="F38" s="247"/>
      <c r="G38" s="247"/>
      <c r="H38" s="247"/>
      <c r="I38" t="str" cm="1">
        <f t="array" ref="I38">_xlfn.IFS($J38="Øvrige - Ny driftsomkostning","Øvrige omkostninger",$J38="Løn - Ny ansættelse til drift","Løn",$J38="Løn - Medfinansiering","Løn",$J38="Øvrige - Finansieres af Digitaliseringspuljen","Øvrige omkostninger",$J38="Øvrige - Medfinansiering","Øvrige omkostninger", $J38="Stud.medhjælp - Ny ansættelse til drift","Studentermedhjælp",$J38="Stud.medhjælp - Medfinansiering","Studentermedhjælp",$J38=0," " )</f>
        <v xml:space="preserve"> </v>
      </c>
      <c r="J38" s="247"/>
      <c r="K38" s="247"/>
      <c r="L38" s="247"/>
      <c r="M38" s="167"/>
      <c r="N38" s="250"/>
      <c r="O38" s="247"/>
      <c r="P38" s="251"/>
      <c r="Q38" s="134">
        <f t="shared" si="15"/>
        <v>0</v>
      </c>
      <c r="R38" s="250"/>
      <c r="S38" s="247"/>
      <c r="T38" s="160" cm="1">
        <f t="array" ref="T38">IF(ISBLANK($J38),0,_xlfn.IFS($J38='valglister og satser'!$B$32,('valglister og satser'!$C$3*'Driftsscenarie-effekter indtast'!P38*'Driftsscenarie-effekter indtast'!O38*('Driftsscenarie-effekter indtast'!N38/12)),$J38='valglister og satser'!$B$33,('valglister og satser'!$C$4*'Driftsscenarie-effekter indtast'!P38*'Driftsscenarie-effekter indtast'!O38*('Driftsscenarie-effekter indtast'!N38/12)),$J38='valglister og satser'!$B$34,('valglister og satser'!$C$4*'Driftsscenarie-effekter indtast'!O38*'Driftsscenarie-effekter indtast'!P38*('Driftsscenarie-effekter indtast'!N38/12)),$J38='valglister og satser'!$B$30,(R38*'valglister og satser'!$C$5/1000)+S38,$J38='valglister og satser'!$B$29,(R38*'valglister og satser'!$C$5/1000)+S38,$J38='valglister og satser'!$B$28,(R38*'valglister og satser'!$C$5/1000)+S38,$J38='valglister og satser'!$B$31,('valglister og satser'!$C$3*'Driftsscenarie-effekter indtast'!O38*'Driftsscenarie-effekter indtast'!P38*('Driftsscenarie-effekter indtast'!N38/12))))</f>
        <v>0</v>
      </c>
      <c r="U38" s="167"/>
      <c r="V38" s="250"/>
      <c r="W38" s="247"/>
      <c r="X38" s="251"/>
      <c r="Y38" s="134">
        <f t="shared" si="16"/>
        <v>0</v>
      </c>
      <c r="Z38" s="250"/>
      <c r="AA38" s="247"/>
      <c r="AB38" s="160" cm="1">
        <f t="array" ref="AB38">IF(ISBLANK($J38),0,_xlfn.IFS($J38='valglister og satser'!$B$32,('valglister og satser'!$C$3*'Driftsscenarie-effekter indtast'!X38*'Driftsscenarie-effekter indtast'!W38*('Driftsscenarie-effekter indtast'!V38/12)),$J38='valglister og satser'!$B$33,('valglister og satser'!$C$4*'Driftsscenarie-effekter indtast'!X38*'Driftsscenarie-effekter indtast'!W38*('Driftsscenarie-effekter indtast'!V38/12)),$J38='valglister og satser'!$B$34,('valglister og satser'!$C$4*'Driftsscenarie-effekter indtast'!W38*'Driftsscenarie-effekter indtast'!X38*('Driftsscenarie-effekter indtast'!V38/12)),$J38='valglister og satser'!$B$30,(Z38*'valglister og satser'!$C$5/1000)+AA38,$J38='valglister og satser'!$B$29,(Z38*'valglister og satser'!$C$5/1000)+AA38,$J38='valglister og satser'!$B$28,(Z38*'valglister og satser'!$C$5/1000)+AA38,$J38='valglister og satser'!$B$31,('valglister og satser'!$C$3*'Driftsscenarie-effekter indtast'!W38*'Driftsscenarie-effekter indtast'!X38*('Driftsscenarie-effekter indtast'!V38/12))))</f>
        <v>0</v>
      </c>
      <c r="AC38" s="198"/>
      <c r="AD38" s="256"/>
      <c r="AE38" s="247"/>
      <c r="AF38" s="251"/>
      <c r="AG38" s="134">
        <f t="shared" si="17"/>
        <v>0</v>
      </c>
      <c r="AH38" s="250"/>
      <c r="AI38" s="247"/>
      <c r="AJ38" s="160" cm="1">
        <f t="array" ref="AJ38">IF(ISBLANK($J38),0,_xlfn.IFS($J38='valglister og satser'!$B$32,('valglister og satser'!$C$3*'Driftsscenarie-effekter indtast'!AF38*'Driftsscenarie-effekter indtast'!AE38*('Driftsscenarie-effekter indtast'!AD38/12)),$J38='valglister og satser'!$B$33,('valglister og satser'!$C$4*'Driftsscenarie-effekter indtast'!AF38*'Driftsscenarie-effekter indtast'!AE38*('Driftsscenarie-effekter indtast'!AD38/12)),$J38='valglister og satser'!$B$34,('valglister og satser'!$C$4*'Driftsscenarie-effekter indtast'!AE38*'Driftsscenarie-effekter indtast'!AF38*('Driftsscenarie-effekter indtast'!AD38/12)),$J38='valglister og satser'!$B$30,(AH38*'valglister og satser'!$C$5/1000)+AI38,$J38='valglister og satser'!$B$29,(AH38*'valglister og satser'!$C$5/1000)+AI38,$J38='valglister og satser'!$B$28,(AH38*'valglister og satser'!$C$5/1000)+AI38,$J38='valglister og satser'!$B$31,('valglister og satser'!$C$3*'Driftsscenarie-effekter indtast'!AE38*'Driftsscenarie-effekter indtast'!AF38*('Driftsscenarie-effekter indtast'!AD38/12))))</f>
        <v>0</v>
      </c>
      <c r="AK38" s="256"/>
      <c r="AL38" s="247"/>
      <c r="AM38" s="251"/>
      <c r="AN38" s="134">
        <f t="shared" si="18"/>
        <v>0</v>
      </c>
      <c r="AO38" s="250"/>
      <c r="AP38" s="247"/>
      <c r="AQ38" s="160" cm="1">
        <f t="array" ref="AQ38">IF(ISBLANK($J38),0,_xlfn.IFS($J38='valglister og satser'!$B$32,('valglister og satser'!$C$3*'Driftsscenarie-effekter indtast'!AM38*'Driftsscenarie-effekter indtast'!AL38*('Driftsscenarie-effekter indtast'!AK38/12)),$J38='valglister og satser'!$B$33,('valglister og satser'!$C$4*'Driftsscenarie-effekter indtast'!AM38*'Driftsscenarie-effekter indtast'!AL38*('Driftsscenarie-effekter indtast'!AK38/12)),$J38='valglister og satser'!$B$34,('valglister og satser'!$C$4*'Driftsscenarie-effekter indtast'!AL38*'Driftsscenarie-effekter indtast'!AM38*('Driftsscenarie-effekter indtast'!AK38/12)),$J38='valglister og satser'!$B$30,(AO38*'valglister og satser'!$C$5/1000)+AP38,$J38='valglister og satser'!$B$29,(AO38*'valglister og satser'!$C$5/1000)+AP38,$J38='valglister og satser'!$B$28,(AO38*'valglister og satser'!$C$5/1000)+AP38,$J38='valglister og satser'!$B$31,('valglister og satser'!$C$3*'Driftsscenarie-effekter indtast'!AL38*'Driftsscenarie-effekter indtast'!AM38*('Driftsscenarie-effekter indtast'!AK38/12))))</f>
        <v>0</v>
      </c>
      <c r="AR38" s="256"/>
      <c r="AS38" s="247"/>
      <c r="AT38" s="251"/>
      <c r="AU38" s="134">
        <f t="shared" si="19"/>
        <v>0</v>
      </c>
      <c r="AV38" s="250"/>
      <c r="AW38" s="247"/>
      <c r="AX38" s="180" cm="1">
        <f t="array" ref="AX38">IF(ISBLANK($J38),0,_xlfn.IFS($J38='valglister og satser'!$B$32,('valglister og satser'!$C$3*'Driftsscenarie-effekter indtast'!AT38*'Driftsscenarie-effekter indtast'!AS38*('Driftsscenarie-effekter indtast'!AR38/12)),$J38='valglister og satser'!$B$33,('valglister og satser'!$C$4*'Driftsscenarie-effekter indtast'!AT38*'Driftsscenarie-effekter indtast'!AS38*('Driftsscenarie-effekter indtast'!AR38/12)),$J38='valglister og satser'!$B$34,('valglister og satser'!$C$4*'Driftsscenarie-effekter indtast'!AS38*'Driftsscenarie-effekter indtast'!AT38*('Driftsscenarie-effekter indtast'!AR38/12)),$J38='valglister og satser'!$B$30,(AV38*'valglister og satser'!$C$5/1000)+AW38,$J38='valglister og satser'!$B$29,(AV38*'valglister og satser'!$C$5/1000)+AW38,$J38='valglister og satser'!$B$28,(AV38*'valglister og satser'!$C$5/1000)+AW38,$J38='valglister og satser'!$B$31,('valglister og satser'!$C$3*'Driftsscenarie-effekter indtast'!AS38*'Driftsscenarie-effekter indtast'!AT38*('Driftsscenarie-effekter indtast'!AR38/12))))</f>
        <v>0</v>
      </c>
    </row>
    <row r="39" spans="3:50" x14ac:dyDescent="0.25">
      <c r="C39" s="33"/>
      <c r="D39" s="247"/>
      <c r="E39" s="247"/>
      <c r="F39" s="247"/>
      <c r="G39" s="247"/>
      <c r="H39" s="247"/>
      <c r="I39" t="str" cm="1">
        <f t="array" ref="I39">_xlfn.IFS($J39="Øvrige - Ny driftsomkostning","Øvrige omkostninger",$J39="Løn - Ny ansættelse til drift","Løn",$J39="Løn - Medfinansiering","Løn",$J39="Øvrige - Finansieres af Digitaliseringspuljen","Øvrige omkostninger",$J39="Øvrige - Medfinansiering","Øvrige omkostninger", $J39="Stud.medhjælp - Ny ansættelse til drift","Studentermedhjælp",$J39="Stud.medhjælp - Medfinansiering","Studentermedhjælp",$J39=0," " )</f>
        <v xml:space="preserve"> </v>
      </c>
      <c r="J39" s="247"/>
      <c r="K39" s="247"/>
      <c r="L39" s="247"/>
      <c r="M39" s="164"/>
      <c r="N39" s="250"/>
      <c r="O39" s="247"/>
      <c r="P39" s="251"/>
      <c r="Q39" s="134">
        <f t="shared" si="15"/>
        <v>0</v>
      </c>
      <c r="R39" s="250"/>
      <c r="S39" s="247"/>
      <c r="T39" s="160" cm="1">
        <f t="array" ref="T39">IF(ISBLANK($J39),0,_xlfn.IFS($J39='valglister og satser'!$B$32,('valglister og satser'!$C$3*'Driftsscenarie-effekter indtast'!P39*'Driftsscenarie-effekter indtast'!O39*('Driftsscenarie-effekter indtast'!N39/12)),$J39='valglister og satser'!$B$33,('valglister og satser'!$C$4*'Driftsscenarie-effekter indtast'!P39*'Driftsscenarie-effekter indtast'!O39*('Driftsscenarie-effekter indtast'!N39/12)),$J39='valglister og satser'!$B$34,('valglister og satser'!$C$4*'Driftsscenarie-effekter indtast'!O39*'Driftsscenarie-effekter indtast'!P39*('Driftsscenarie-effekter indtast'!N39/12)),$J39='valglister og satser'!$B$30,(R39*'valglister og satser'!$C$5/1000)+S39,$J39='valglister og satser'!$B$29,(R39*'valglister og satser'!$C$5/1000)+S39,$J39='valglister og satser'!$B$28,(R39*'valglister og satser'!$C$5/1000)+S39,$J39='valglister og satser'!$B$31,('valglister og satser'!$C$3*'Driftsscenarie-effekter indtast'!O39*'Driftsscenarie-effekter indtast'!P39*('Driftsscenarie-effekter indtast'!N39/12))))</f>
        <v>0</v>
      </c>
      <c r="U39" s="164"/>
      <c r="V39" s="250"/>
      <c r="W39" s="247"/>
      <c r="X39" s="251"/>
      <c r="Y39" s="134">
        <f t="shared" si="16"/>
        <v>0</v>
      </c>
      <c r="Z39" s="250"/>
      <c r="AA39" s="247"/>
      <c r="AB39" s="160" cm="1">
        <f t="array" ref="AB39">IF(ISBLANK($J39),0,_xlfn.IFS($J39='valglister og satser'!$B$32,('valglister og satser'!$C$3*'Driftsscenarie-effekter indtast'!X39*'Driftsscenarie-effekter indtast'!W39*('Driftsscenarie-effekter indtast'!V39/12)),$J39='valglister og satser'!$B$33,('valglister og satser'!$C$4*'Driftsscenarie-effekter indtast'!X39*'Driftsscenarie-effekter indtast'!W39*('Driftsscenarie-effekter indtast'!V39/12)),$J39='valglister og satser'!$B$34,('valglister og satser'!$C$4*'Driftsscenarie-effekter indtast'!W39*'Driftsscenarie-effekter indtast'!X39*('Driftsscenarie-effekter indtast'!V39/12)),$J39='valglister og satser'!$B$30,(Z39*'valglister og satser'!$C$5/1000)+AA39,$J39='valglister og satser'!$B$29,(Z39*'valglister og satser'!$C$5/1000)+AA39,$J39='valglister og satser'!$B$28,(Z39*'valglister og satser'!$C$5/1000)+AA39,$J39='valglister og satser'!$B$31,('valglister og satser'!$C$3*'Driftsscenarie-effekter indtast'!W39*'Driftsscenarie-effekter indtast'!X39*('Driftsscenarie-effekter indtast'!V39/12))))</f>
        <v>0</v>
      </c>
      <c r="AC39" s="195"/>
      <c r="AD39" s="250"/>
      <c r="AE39" s="247"/>
      <c r="AF39" s="251"/>
      <c r="AG39" s="134">
        <f t="shared" si="17"/>
        <v>0</v>
      </c>
      <c r="AH39" s="250"/>
      <c r="AI39" s="247"/>
      <c r="AJ39" s="160" cm="1">
        <f t="array" ref="AJ39">IF(ISBLANK($J39),0,_xlfn.IFS($J39='valglister og satser'!$B$32,('valglister og satser'!$C$3*'Driftsscenarie-effekter indtast'!AF39*'Driftsscenarie-effekter indtast'!AE39*('Driftsscenarie-effekter indtast'!AD39/12)),$J39='valglister og satser'!$B$33,('valglister og satser'!$C$4*'Driftsscenarie-effekter indtast'!AF39*'Driftsscenarie-effekter indtast'!AE39*('Driftsscenarie-effekter indtast'!AD39/12)),$J39='valglister og satser'!$B$34,('valglister og satser'!$C$4*'Driftsscenarie-effekter indtast'!AE39*'Driftsscenarie-effekter indtast'!AF39*('Driftsscenarie-effekter indtast'!AD39/12)),$J39='valglister og satser'!$B$30,(AH39*'valglister og satser'!$C$5/1000)+AI39,$J39='valglister og satser'!$B$29,(AH39*'valglister og satser'!$C$5/1000)+AI39,$J39='valglister og satser'!$B$28,(AH39*'valglister og satser'!$C$5/1000)+AI39,$J39='valglister og satser'!$B$31,('valglister og satser'!$C$3*'Driftsscenarie-effekter indtast'!AE39*'Driftsscenarie-effekter indtast'!AF39*('Driftsscenarie-effekter indtast'!AD39/12))))</f>
        <v>0</v>
      </c>
      <c r="AK39" s="256"/>
      <c r="AL39" s="247"/>
      <c r="AM39" s="251"/>
      <c r="AN39" s="134">
        <f t="shared" si="18"/>
        <v>0</v>
      </c>
      <c r="AO39" s="250"/>
      <c r="AP39" s="247"/>
      <c r="AQ39" s="160" cm="1">
        <f t="array" ref="AQ39">IF(ISBLANK($J39),0,_xlfn.IFS($J39='valglister og satser'!$B$32,('valglister og satser'!$C$3*'Driftsscenarie-effekter indtast'!AM39*'Driftsscenarie-effekter indtast'!AL39*('Driftsscenarie-effekter indtast'!AK39/12)),$J39='valglister og satser'!$B$33,('valglister og satser'!$C$4*'Driftsscenarie-effekter indtast'!AM39*'Driftsscenarie-effekter indtast'!AL39*('Driftsscenarie-effekter indtast'!AK39/12)),$J39='valglister og satser'!$B$34,('valglister og satser'!$C$4*'Driftsscenarie-effekter indtast'!AL39*'Driftsscenarie-effekter indtast'!AM39*('Driftsscenarie-effekter indtast'!AK39/12)),$J39='valglister og satser'!$B$30,(AO39*'valglister og satser'!$C$5/1000)+AP39,$J39='valglister og satser'!$B$29,(AO39*'valglister og satser'!$C$5/1000)+AP39,$J39='valglister og satser'!$B$28,(AO39*'valglister og satser'!$C$5/1000)+AP39,$J39='valglister og satser'!$B$31,('valglister og satser'!$C$3*'Driftsscenarie-effekter indtast'!AL39*'Driftsscenarie-effekter indtast'!AM39*('Driftsscenarie-effekter indtast'!AK39/12))))</f>
        <v>0</v>
      </c>
      <c r="AR39" s="256"/>
      <c r="AS39" s="247"/>
      <c r="AT39" s="251"/>
      <c r="AU39" s="134">
        <f t="shared" si="19"/>
        <v>0</v>
      </c>
      <c r="AV39" s="250"/>
      <c r="AW39" s="247"/>
      <c r="AX39" s="180" cm="1">
        <f t="array" ref="AX39">IF(ISBLANK($J39),0,_xlfn.IFS($J39='valglister og satser'!$B$32,('valglister og satser'!$C$3*'Driftsscenarie-effekter indtast'!AT39*'Driftsscenarie-effekter indtast'!AS39*('Driftsscenarie-effekter indtast'!AR39/12)),$J39='valglister og satser'!$B$33,('valglister og satser'!$C$4*'Driftsscenarie-effekter indtast'!AT39*'Driftsscenarie-effekter indtast'!AS39*('Driftsscenarie-effekter indtast'!AR39/12)),$J39='valglister og satser'!$B$34,('valglister og satser'!$C$4*'Driftsscenarie-effekter indtast'!AS39*'Driftsscenarie-effekter indtast'!AT39*('Driftsscenarie-effekter indtast'!AR39/12)),$J39='valglister og satser'!$B$30,(AV39*'valglister og satser'!$C$5/1000)+AW39,$J39='valglister og satser'!$B$29,(AV39*'valglister og satser'!$C$5/1000)+AW39,$J39='valglister og satser'!$B$28,(AV39*'valglister og satser'!$C$5/1000)+AW39,$J39='valglister og satser'!$B$31,('valglister og satser'!$C$3*'Driftsscenarie-effekter indtast'!AS39*'Driftsscenarie-effekter indtast'!AT39*('Driftsscenarie-effekter indtast'!AR39/12))))</f>
        <v>0</v>
      </c>
    </row>
    <row r="40" spans="3:50" x14ac:dyDescent="0.25">
      <c r="C40" s="33"/>
      <c r="D40" s="247"/>
      <c r="E40" s="247"/>
      <c r="F40" s="247"/>
      <c r="G40" s="247"/>
      <c r="H40" s="247"/>
      <c r="I40" t="str" cm="1">
        <f t="array" ref="I40">_xlfn.IFS($J40="Øvrige - Ny driftsomkostning","Øvrige omkostninger",$J40="Løn - Ny ansættelse til drift","Løn",$J40="Løn - Medfinansiering","Løn",$J40="Øvrige - Finansieres af Digitaliseringspuljen","Øvrige omkostninger",$J40="Øvrige - Medfinansiering","Øvrige omkostninger", $J40="Stud.medhjælp - Ny ansættelse til drift","Studentermedhjælp",$J40="Stud.medhjælp - Medfinansiering","Studentermedhjælp",$J40=0," " )</f>
        <v xml:space="preserve"> </v>
      </c>
      <c r="J40" s="247"/>
      <c r="K40" s="247"/>
      <c r="L40" s="247"/>
      <c r="M40" s="164"/>
      <c r="N40" s="250"/>
      <c r="O40" s="247"/>
      <c r="P40" s="251"/>
      <c r="Q40" s="134">
        <f t="shared" si="15"/>
        <v>0</v>
      </c>
      <c r="R40" s="250"/>
      <c r="S40" s="247"/>
      <c r="T40" s="160" cm="1">
        <f t="array" ref="T40">IF(ISBLANK($J40),0,_xlfn.IFS($J40='valglister og satser'!$B$32,('valglister og satser'!$C$3*'Driftsscenarie-effekter indtast'!P40*'Driftsscenarie-effekter indtast'!O40*('Driftsscenarie-effekter indtast'!N40/12)),$J40='valglister og satser'!$B$33,('valglister og satser'!$C$4*'Driftsscenarie-effekter indtast'!P40*'Driftsscenarie-effekter indtast'!O40*('Driftsscenarie-effekter indtast'!N40/12)),$J40='valglister og satser'!$B$34,('valglister og satser'!$C$4*'Driftsscenarie-effekter indtast'!O40*'Driftsscenarie-effekter indtast'!P40*('Driftsscenarie-effekter indtast'!N40/12)),$J40='valglister og satser'!$B$30,(R40*'valglister og satser'!$C$5/1000)+S40,$J40='valglister og satser'!$B$29,(R40*'valglister og satser'!$C$5/1000)+S40,$J40='valglister og satser'!$B$28,(R40*'valglister og satser'!$C$5/1000)+S40,$J40='valglister og satser'!$B$31,('valglister og satser'!$C$3*'Driftsscenarie-effekter indtast'!O40*'Driftsscenarie-effekter indtast'!P40*('Driftsscenarie-effekter indtast'!N40/12))))</f>
        <v>0</v>
      </c>
      <c r="U40" s="164"/>
      <c r="V40" s="250"/>
      <c r="W40" s="247"/>
      <c r="X40" s="251"/>
      <c r="Y40" s="134">
        <f t="shared" si="16"/>
        <v>0</v>
      </c>
      <c r="Z40" s="250"/>
      <c r="AA40" s="247"/>
      <c r="AB40" s="160" cm="1">
        <f t="array" ref="AB40">IF(ISBLANK($J40),0,_xlfn.IFS($J40='valglister og satser'!$B$32,('valglister og satser'!$C$3*'Driftsscenarie-effekter indtast'!X40*'Driftsscenarie-effekter indtast'!W40*('Driftsscenarie-effekter indtast'!V40/12)),$J40='valglister og satser'!$B$33,('valglister og satser'!$C$4*'Driftsscenarie-effekter indtast'!X40*'Driftsscenarie-effekter indtast'!W40*('Driftsscenarie-effekter indtast'!V40/12)),$J40='valglister og satser'!$B$34,('valglister og satser'!$C$4*'Driftsscenarie-effekter indtast'!W40*'Driftsscenarie-effekter indtast'!X40*('Driftsscenarie-effekter indtast'!V40/12)),$J40='valglister og satser'!$B$30,(Z40*'valglister og satser'!$C$5/1000)+AA40,$J40='valglister og satser'!$B$29,(Z40*'valglister og satser'!$C$5/1000)+AA40,$J40='valglister og satser'!$B$28,(Z40*'valglister og satser'!$C$5/1000)+AA40,$J40='valglister og satser'!$B$31,('valglister og satser'!$C$3*'Driftsscenarie-effekter indtast'!W40*'Driftsscenarie-effekter indtast'!X40*('Driftsscenarie-effekter indtast'!V40/12))))</f>
        <v>0</v>
      </c>
      <c r="AC40" s="195"/>
      <c r="AD40" s="250"/>
      <c r="AE40" s="247"/>
      <c r="AF40" s="251"/>
      <c r="AG40" s="134">
        <f t="shared" si="17"/>
        <v>0</v>
      </c>
      <c r="AH40" s="250"/>
      <c r="AI40" s="247"/>
      <c r="AJ40" s="160" cm="1">
        <f t="array" ref="AJ40">IF(ISBLANK($J40),0,_xlfn.IFS($J40='valglister og satser'!$B$32,('valglister og satser'!$C$3*'Driftsscenarie-effekter indtast'!AF40*'Driftsscenarie-effekter indtast'!AE40*('Driftsscenarie-effekter indtast'!AD40/12)),$J40='valglister og satser'!$B$33,('valglister og satser'!$C$4*'Driftsscenarie-effekter indtast'!AF40*'Driftsscenarie-effekter indtast'!AE40*('Driftsscenarie-effekter indtast'!AD40/12)),$J40='valglister og satser'!$B$34,('valglister og satser'!$C$4*'Driftsscenarie-effekter indtast'!AE40*'Driftsscenarie-effekter indtast'!AF40*('Driftsscenarie-effekter indtast'!AD40/12)),$J40='valglister og satser'!$B$30,(AH40*'valglister og satser'!$C$5/1000)+AI40,$J40='valglister og satser'!$B$29,(AH40*'valglister og satser'!$C$5/1000)+AI40,$J40='valglister og satser'!$B$28,(AH40*'valglister og satser'!$C$5/1000)+AI40,$J40='valglister og satser'!$B$31,('valglister og satser'!$C$3*'Driftsscenarie-effekter indtast'!AE40*'Driftsscenarie-effekter indtast'!AF40*('Driftsscenarie-effekter indtast'!AD40/12))))</f>
        <v>0</v>
      </c>
      <c r="AK40" s="256"/>
      <c r="AL40" s="247"/>
      <c r="AM40" s="251"/>
      <c r="AN40" s="134">
        <f t="shared" si="18"/>
        <v>0</v>
      </c>
      <c r="AO40" s="250"/>
      <c r="AP40" s="247"/>
      <c r="AQ40" s="160" cm="1">
        <f t="array" ref="AQ40">IF(ISBLANK($J40),0,_xlfn.IFS($J40='valglister og satser'!$B$32,('valglister og satser'!$C$3*'Driftsscenarie-effekter indtast'!AM40*'Driftsscenarie-effekter indtast'!AL40*('Driftsscenarie-effekter indtast'!AK40/12)),$J40='valglister og satser'!$B$33,('valglister og satser'!$C$4*'Driftsscenarie-effekter indtast'!AM40*'Driftsscenarie-effekter indtast'!AL40*('Driftsscenarie-effekter indtast'!AK40/12)),$J40='valglister og satser'!$B$34,('valglister og satser'!$C$4*'Driftsscenarie-effekter indtast'!AL40*'Driftsscenarie-effekter indtast'!AM40*('Driftsscenarie-effekter indtast'!AK40/12)),$J40='valglister og satser'!$B$30,(AO40*'valglister og satser'!$C$5/1000)+AP40,$J40='valglister og satser'!$B$29,(AO40*'valglister og satser'!$C$5/1000)+AP40,$J40='valglister og satser'!$B$28,(AO40*'valglister og satser'!$C$5/1000)+AP40,$J40='valglister og satser'!$B$31,('valglister og satser'!$C$3*'Driftsscenarie-effekter indtast'!AL40*'Driftsscenarie-effekter indtast'!AM40*('Driftsscenarie-effekter indtast'!AK40/12))))</f>
        <v>0</v>
      </c>
      <c r="AR40" s="256"/>
      <c r="AS40" s="247"/>
      <c r="AT40" s="251"/>
      <c r="AU40" s="134">
        <f t="shared" si="19"/>
        <v>0</v>
      </c>
      <c r="AV40" s="250"/>
      <c r="AW40" s="247"/>
      <c r="AX40" s="180" cm="1">
        <f t="array" ref="AX40">IF(ISBLANK($J40),0,_xlfn.IFS($J40='valglister og satser'!$B$32,('valglister og satser'!$C$3*'Driftsscenarie-effekter indtast'!AT40*'Driftsscenarie-effekter indtast'!AS40*('Driftsscenarie-effekter indtast'!AR40/12)),$J40='valglister og satser'!$B$33,('valglister og satser'!$C$4*'Driftsscenarie-effekter indtast'!AT40*'Driftsscenarie-effekter indtast'!AS40*('Driftsscenarie-effekter indtast'!AR40/12)),$J40='valglister og satser'!$B$34,('valglister og satser'!$C$4*'Driftsscenarie-effekter indtast'!AS40*'Driftsscenarie-effekter indtast'!AT40*('Driftsscenarie-effekter indtast'!AR40/12)),$J40='valglister og satser'!$B$30,(AV40*'valglister og satser'!$C$5/1000)+AW40,$J40='valglister og satser'!$B$29,(AV40*'valglister og satser'!$C$5/1000)+AW40,$J40='valglister og satser'!$B$28,(AV40*'valglister og satser'!$C$5/1000)+AW40,$J40='valglister og satser'!$B$31,('valglister og satser'!$C$3*'Driftsscenarie-effekter indtast'!AS40*'Driftsscenarie-effekter indtast'!AT40*('Driftsscenarie-effekter indtast'!AR40/12))))</f>
        <v>0</v>
      </c>
    </row>
    <row r="41" spans="3:50" x14ac:dyDescent="0.25">
      <c r="C41" s="33"/>
      <c r="D41" s="247"/>
      <c r="E41" s="247"/>
      <c r="F41" s="247"/>
      <c r="G41" s="247"/>
      <c r="H41" s="247"/>
      <c r="I41" t="str" cm="1">
        <f t="array" ref="I41">_xlfn.IFS($J41="Øvrige - Ny driftsomkostning","Øvrige omkostninger",$J41="Løn - Ny ansættelse til drift","Løn",$J41="Løn - Medfinansiering","Løn",$J41="Øvrige - Finansieres af Digitaliseringspuljen","Øvrige omkostninger",$J41="Øvrige - Medfinansiering","Øvrige omkostninger", $J41="Stud.medhjælp - Ny ansættelse til drift","Studentermedhjælp",$J41="Stud.medhjælp - Medfinansiering","Studentermedhjælp",$J41=0," " )</f>
        <v xml:space="preserve"> </v>
      </c>
      <c r="J41" s="247"/>
      <c r="K41" s="247"/>
      <c r="L41" s="247"/>
      <c r="M41" s="167"/>
      <c r="N41" s="250"/>
      <c r="O41" s="247"/>
      <c r="P41" s="251"/>
      <c r="Q41" s="134">
        <f t="shared" si="15"/>
        <v>0</v>
      </c>
      <c r="R41" s="250"/>
      <c r="S41" s="247"/>
      <c r="T41" s="160" cm="1">
        <f t="array" ref="T41">IF(ISBLANK($J41),0,_xlfn.IFS($J41='valglister og satser'!$B$32,('valglister og satser'!$C$3*'Driftsscenarie-effekter indtast'!P41*'Driftsscenarie-effekter indtast'!O41*('Driftsscenarie-effekter indtast'!N41/12)),$J41='valglister og satser'!$B$33,('valglister og satser'!$C$4*'Driftsscenarie-effekter indtast'!P41*'Driftsscenarie-effekter indtast'!O41*('Driftsscenarie-effekter indtast'!N41/12)),$J41='valglister og satser'!$B$34,('valglister og satser'!$C$4*'Driftsscenarie-effekter indtast'!O41*'Driftsscenarie-effekter indtast'!P41*('Driftsscenarie-effekter indtast'!N41/12)),$J41='valglister og satser'!$B$30,(R41*'valglister og satser'!$C$5/1000)+S41,$J41='valglister og satser'!$B$29,(R41*'valglister og satser'!$C$5/1000)+S41,$J41='valglister og satser'!$B$28,(R41*'valglister og satser'!$C$5/1000)+S41,$J41='valglister og satser'!$B$31,('valglister og satser'!$C$3*'Driftsscenarie-effekter indtast'!O41*'Driftsscenarie-effekter indtast'!P41*('Driftsscenarie-effekter indtast'!N41/12))))</f>
        <v>0</v>
      </c>
      <c r="U41" s="167"/>
      <c r="V41" s="250"/>
      <c r="W41" s="247"/>
      <c r="X41" s="251"/>
      <c r="Y41" s="134">
        <f t="shared" si="16"/>
        <v>0</v>
      </c>
      <c r="Z41" s="250"/>
      <c r="AA41" s="247"/>
      <c r="AB41" s="160" cm="1">
        <f t="array" ref="AB41">IF(ISBLANK($J41),0,_xlfn.IFS($J41='valglister og satser'!$B$32,('valglister og satser'!$C$3*'Driftsscenarie-effekter indtast'!X41*'Driftsscenarie-effekter indtast'!W41*('Driftsscenarie-effekter indtast'!V41/12)),$J41='valglister og satser'!$B$33,('valglister og satser'!$C$4*'Driftsscenarie-effekter indtast'!X41*'Driftsscenarie-effekter indtast'!W41*('Driftsscenarie-effekter indtast'!V41/12)),$J41='valglister og satser'!$B$34,('valglister og satser'!$C$4*'Driftsscenarie-effekter indtast'!W41*'Driftsscenarie-effekter indtast'!X41*('Driftsscenarie-effekter indtast'!V41/12)),$J41='valglister og satser'!$B$30,(Z41*'valglister og satser'!$C$5/1000)+AA41,$J41='valglister og satser'!$B$29,(Z41*'valglister og satser'!$C$5/1000)+AA41,$J41='valglister og satser'!$B$28,(Z41*'valglister og satser'!$C$5/1000)+AA41,$J41='valglister og satser'!$B$31,('valglister og satser'!$C$3*'Driftsscenarie-effekter indtast'!W41*'Driftsscenarie-effekter indtast'!X41*('Driftsscenarie-effekter indtast'!V41/12))))</f>
        <v>0</v>
      </c>
      <c r="AC41" s="198"/>
      <c r="AD41" s="250"/>
      <c r="AE41" s="247"/>
      <c r="AF41" s="251"/>
      <c r="AG41" s="134">
        <f t="shared" si="17"/>
        <v>0</v>
      </c>
      <c r="AH41" s="250"/>
      <c r="AI41" s="247"/>
      <c r="AJ41" s="160" cm="1">
        <f t="array" ref="AJ41">IF(ISBLANK($J41),0,_xlfn.IFS($J41='valglister og satser'!$B$32,('valglister og satser'!$C$3*'Driftsscenarie-effekter indtast'!AF41*'Driftsscenarie-effekter indtast'!AE41*('Driftsscenarie-effekter indtast'!AD41/12)),$J41='valglister og satser'!$B$33,('valglister og satser'!$C$4*'Driftsscenarie-effekter indtast'!AF41*'Driftsscenarie-effekter indtast'!AE41*('Driftsscenarie-effekter indtast'!AD41/12)),$J41='valglister og satser'!$B$34,('valglister og satser'!$C$4*'Driftsscenarie-effekter indtast'!AE41*'Driftsscenarie-effekter indtast'!AF41*('Driftsscenarie-effekter indtast'!AD41/12)),$J41='valglister og satser'!$B$30,(AH41*'valglister og satser'!$C$5/1000)+AI41,$J41='valglister og satser'!$B$29,(AH41*'valglister og satser'!$C$5/1000)+AI41,$J41='valglister og satser'!$B$28,(AH41*'valglister og satser'!$C$5/1000)+AI41,$J41='valglister og satser'!$B$31,('valglister og satser'!$C$3*'Driftsscenarie-effekter indtast'!AE41*'Driftsscenarie-effekter indtast'!AF41*('Driftsscenarie-effekter indtast'!AD41/12))))</f>
        <v>0</v>
      </c>
      <c r="AK41" s="256"/>
      <c r="AL41" s="247"/>
      <c r="AM41" s="251"/>
      <c r="AN41" s="134">
        <f t="shared" si="18"/>
        <v>0</v>
      </c>
      <c r="AO41" s="250"/>
      <c r="AP41" s="247"/>
      <c r="AQ41" s="160" cm="1">
        <f t="array" ref="AQ41">IF(ISBLANK($J41),0,_xlfn.IFS($J41='valglister og satser'!$B$32,('valglister og satser'!$C$3*'Driftsscenarie-effekter indtast'!AM41*'Driftsscenarie-effekter indtast'!AL41*('Driftsscenarie-effekter indtast'!AK41/12)),$J41='valglister og satser'!$B$33,('valglister og satser'!$C$4*'Driftsscenarie-effekter indtast'!AM41*'Driftsscenarie-effekter indtast'!AL41*('Driftsscenarie-effekter indtast'!AK41/12)),$J41='valglister og satser'!$B$34,('valglister og satser'!$C$4*'Driftsscenarie-effekter indtast'!AL41*'Driftsscenarie-effekter indtast'!AM41*('Driftsscenarie-effekter indtast'!AK41/12)),$J41='valglister og satser'!$B$30,(AO41*'valglister og satser'!$C$5/1000)+AP41,$J41='valglister og satser'!$B$29,(AO41*'valglister og satser'!$C$5/1000)+AP41,$J41='valglister og satser'!$B$28,(AO41*'valglister og satser'!$C$5/1000)+AP41,$J41='valglister og satser'!$B$31,('valglister og satser'!$C$3*'Driftsscenarie-effekter indtast'!AL41*'Driftsscenarie-effekter indtast'!AM41*('Driftsscenarie-effekter indtast'!AK41/12))))</f>
        <v>0</v>
      </c>
      <c r="AR41" s="256"/>
      <c r="AS41" s="247"/>
      <c r="AT41" s="251"/>
      <c r="AU41" s="134">
        <f t="shared" si="19"/>
        <v>0</v>
      </c>
      <c r="AV41" s="250"/>
      <c r="AW41" s="247"/>
      <c r="AX41" s="180" cm="1">
        <f t="array" ref="AX41">IF(ISBLANK($J41),0,_xlfn.IFS($J41='valglister og satser'!$B$32,('valglister og satser'!$C$3*'Driftsscenarie-effekter indtast'!AT41*'Driftsscenarie-effekter indtast'!AS41*('Driftsscenarie-effekter indtast'!AR41/12)),$J41='valglister og satser'!$B$33,('valglister og satser'!$C$4*'Driftsscenarie-effekter indtast'!AT41*'Driftsscenarie-effekter indtast'!AS41*('Driftsscenarie-effekter indtast'!AR41/12)),$J41='valglister og satser'!$B$34,('valglister og satser'!$C$4*'Driftsscenarie-effekter indtast'!AS41*'Driftsscenarie-effekter indtast'!AT41*('Driftsscenarie-effekter indtast'!AR41/12)),$J41='valglister og satser'!$B$30,(AV41*'valglister og satser'!$C$5/1000)+AW41,$J41='valglister og satser'!$B$29,(AV41*'valglister og satser'!$C$5/1000)+AW41,$J41='valglister og satser'!$B$28,(AV41*'valglister og satser'!$C$5/1000)+AW41,$J41='valglister og satser'!$B$31,('valglister og satser'!$C$3*'Driftsscenarie-effekter indtast'!AS41*'Driftsscenarie-effekter indtast'!AT41*('Driftsscenarie-effekter indtast'!AR41/12))))</f>
        <v>0</v>
      </c>
    </row>
    <row r="42" spans="3:50" x14ac:dyDescent="0.25">
      <c r="C42" s="36"/>
      <c r="I42" t="str" cm="1">
        <f t="array" ref="I42">_xlfn.IFS($J42="Løn - Ny ansættelse","Løn",$J42="Løn - Medfinansiering","Løn",$J42="Øvrige - Ny omkostning","Øvrige omkostninger",$J42="Øvrige - Medfinansiering","Øvrige omkostninger", $J42="Stud.medhjælp - Ny ansættelse","Studentermedhjælp",$J42="Stud.medhjælp - Medfinansiering","Studentermedhjælp",$J42=0," " )</f>
        <v xml:space="preserve"> </v>
      </c>
      <c r="M42" s="164"/>
      <c r="N42" s="9"/>
      <c r="P42" s="10"/>
      <c r="Q42" s="118"/>
      <c r="R42" s="10"/>
      <c r="S42" s="10"/>
      <c r="T42" s="159"/>
      <c r="U42" s="164"/>
      <c r="V42" s="9"/>
      <c r="X42" s="10"/>
      <c r="Y42" s="118"/>
      <c r="Z42" s="10"/>
      <c r="AA42" s="10"/>
      <c r="AB42" s="159"/>
      <c r="AC42" s="195"/>
      <c r="AD42" s="33"/>
      <c r="AF42" s="10"/>
      <c r="AG42" s="118"/>
      <c r="AH42" s="10"/>
      <c r="AI42" s="10"/>
      <c r="AJ42" s="179"/>
      <c r="AK42" s="33"/>
      <c r="AM42" s="10"/>
      <c r="AN42" s="118"/>
      <c r="AO42" s="10"/>
      <c r="AP42" s="10"/>
      <c r="AQ42" s="179"/>
      <c r="AR42" s="33"/>
      <c r="AT42" s="10"/>
      <c r="AU42" s="118"/>
      <c r="AV42" s="10"/>
      <c r="AW42" s="10"/>
      <c r="AX42" s="180"/>
    </row>
    <row r="43" spans="3:50" x14ac:dyDescent="0.25">
      <c r="C43" s="36" t="s">
        <v>83</v>
      </c>
      <c r="M43" s="164"/>
      <c r="N43" s="9"/>
      <c r="P43" s="131"/>
      <c r="Q43" s="134"/>
      <c r="R43" s="9"/>
      <c r="T43" s="160"/>
      <c r="U43" s="164"/>
      <c r="V43" s="9"/>
      <c r="X43" s="131"/>
      <c r="Y43" s="134"/>
      <c r="Z43" s="9"/>
      <c r="AB43" s="160"/>
      <c r="AC43" s="195"/>
      <c r="AD43" s="33"/>
      <c r="AF43" s="131"/>
      <c r="AG43" s="134"/>
      <c r="AH43" s="9"/>
      <c r="AJ43" s="180"/>
      <c r="AK43" s="33"/>
      <c r="AM43" s="131"/>
      <c r="AN43" s="134"/>
      <c r="AO43" s="9"/>
      <c r="AQ43" s="180"/>
      <c r="AR43" s="33"/>
      <c r="AT43" s="131"/>
      <c r="AU43" s="134"/>
      <c r="AV43" s="9"/>
      <c r="AX43" s="180"/>
    </row>
    <row r="44" spans="3:50" x14ac:dyDescent="0.25">
      <c r="C44" s="33"/>
      <c r="D44" s="247" t="s">
        <v>84</v>
      </c>
      <c r="E44" s="247"/>
      <c r="F44" s="247"/>
      <c r="G44" s="247"/>
      <c r="H44" s="247"/>
      <c r="I44" t="str" cm="1">
        <f t="array" ref="I44">_xlfn.IFS($J44="Øvrige - Ny driftsomkostning","Øvrige omkostninger",$J44="Løn - Ny ansættelse til drift","Løn",$J44="Løn - Medfinansiering","Løn",$J44="Øvrige - Finansieres af Digitaliseringspuljen","Øvrige omkostninger",$J44="Øvrige - Medfinansiering","Øvrige omkostninger", $J44="Stud.medhjælp - Ny ansættelse til drift","Studentermedhjælp",$J44="Stud.medhjælp - Medfinansiering","Studentermedhjælp",$J44=0," " )</f>
        <v xml:space="preserve"> </v>
      </c>
      <c r="J44" s="247"/>
      <c r="K44" s="247"/>
      <c r="L44" s="247"/>
      <c r="M44" s="164"/>
      <c r="N44" s="250"/>
      <c r="O44" s="247"/>
      <c r="P44" s="251"/>
      <c r="Q44" s="134">
        <f t="shared" ref="Q44:Q46" si="20">N44/12*O44*P44</f>
        <v>0</v>
      </c>
      <c r="R44" s="250"/>
      <c r="S44" s="247"/>
      <c r="T44" s="160" cm="1">
        <f t="array" ref="T44">IF(ISBLANK($J44),0,_xlfn.IFS($J44='valglister og satser'!$B$32,('valglister og satser'!$C$3*'Driftsscenarie-effekter indtast'!P44*'Driftsscenarie-effekter indtast'!O44*('Driftsscenarie-effekter indtast'!N44/12)),$J44='valglister og satser'!$B$33,('valglister og satser'!$C$4*'Driftsscenarie-effekter indtast'!P44*'Driftsscenarie-effekter indtast'!O44*('Driftsscenarie-effekter indtast'!N44/12)),$J44='valglister og satser'!$B$34,('valglister og satser'!$C$4*'Driftsscenarie-effekter indtast'!O44*'Driftsscenarie-effekter indtast'!P44*('Driftsscenarie-effekter indtast'!N44/12)),$J44='valglister og satser'!$B$30,(R44*'valglister og satser'!$C$5/1000)+S44,$J44='valglister og satser'!$B$29,(R44*'valglister og satser'!$C$5/1000)+S44,$J44='valglister og satser'!$B$28,(R44*'valglister og satser'!$C$5/1000)+S44,$J44='valglister og satser'!$B$31,('valglister og satser'!$C$3*'Driftsscenarie-effekter indtast'!O44*'Driftsscenarie-effekter indtast'!P44*('Driftsscenarie-effekter indtast'!N44/12))))</f>
        <v>0</v>
      </c>
      <c r="U44" s="164"/>
      <c r="V44" s="250"/>
      <c r="W44" s="247"/>
      <c r="X44" s="251"/>
      <c r="Y44" s="134">
        <f t="shared" ref="Y44:Y46" si="21">V44/12*W44*X44</f>
        <v>0</v>
      </c>
      <c r="Z44" s="250"/>
      <c r="AA44" s="247"/>
      <c r="AB44" s="160" cm="1">
        <f t="array" ref="AB44">IF(ISBLANK($J44),0,_xlfn.IFS($J44='valglister og satser'!$B$32,('valglister og satser'!$C$3*'Driftsscenarie-effekter indtast'!X44*'Driftsscenarie-effekter indtast'!W44*('Driftsscenarie-effekter indtast'!V44/12)),$J44='valglister og satser'!$B$33,('valglister og satser'!$C$4*'Driftsscenarie-effekter indtast'!X44*'Driftsscenarie-effekter indtast'!W44*('Driftsscenarie-effekter indtast'!V44/12)),$J44='valglister og satser'!$B$34,('valglister og satser'!$C$4*'Driftsscenarie-effekter indtast'!W44*'Driftsscenarie-effekter indtast'!X44*('Driftsscenarie-effekter indtast'!V44/12)),$J44='valglister og satser'!$B$30,(Z44*'valglister og satser'!$C$5/1000)+AA44,$J44='valglister og satser'!$B$29,(Z44*'valglister og satser'!$C$5/1000)+AA44,$J44='valglister og satser'!$B$28,(Z44*'valglister og satser'!$C$5/1000)+AA44,$J44='valglister og satser'!$B$31,('valglister og satser'!$C$3*'Driftsscenarie-effekter indtast'!W44*'Driftsscenarie-effekter indtast'!X44*('Driftsscenarie-effekter indtast'!V44/12))))</f>
        <v>0</v>
      </c>
      <c r="AC44" s="195"/>
      <c r="AD44" s="250"/>
      <c r="AE44" s="247"/>
      <c r="AF44" s="251"/>
      <c r="AG44" s="134">
        <f t="shared" ref="AG44:AG46" si="22">AD44/12*AE44*AF44</f>
        <v>0</v>
      </c>
      <c r="AH44" s="250"/>
      <c r="AI44" s="247"/>
      <c r="AJ44" s="160" cm="1">
        <f t="array" ref="AJ44">IF(ISBLANK($J44),0,_xlfn.IFS($J44='valglister og satser'!$B$32,('valglister og satser'!$C$3*'Driftsscenarie-effekter indtast'!AF44*'Driftsscenarie-effekter indtast'!AE44*('Driftsscenarie-effekter indtast'!AD44/12)),$J44='valglister og satser'!$B$33,('valglister og satser'!$C$4*'Driftsscenarie-effekter indtast'!AF44*'Driftsscenarie-effekter indtast'!AE44*('Driftsscenarie-effekter indtast'!AD44/12)),$J44='valglister og satser'!$B$34,('valglister og satser'!$C$4*'Driftsscenarie-effekter indtast'!AE44*'Driftsscenarie-effekter indtast'!AF44*('Driftsscenarie-effekter indtast'!AD44/12)),$J44='valglister og satser'!$B$30,(AH44*'valglister og satser'!$C$5/1000)+AI44,$J44='valglister og satser'!$B$29,(AH44*'valglister og satser'!$C$5/1000)+AI44,$J44='valglister og satser'!$B$28,(AH44*'valglister og satser'!$C$5/1000)+AI44,$J44='valglister og satser'!$B$31,('valglister og satser'!$C$3*'Driftsscenarie-effekter indtast'!AE44*'Driftsscenarie-effekter indtast'!AF44*('Driftsscenarie-effekter indtast'!AD44/12))))</f>
        <v>0</v>
      </c>
      <c r="AK44" s="256"/>
      <c r="AL44" s="247"/>
      <c r="AM44" s="251"/>
      <c r="AN44" s="134">
        <f t="shared" ref="AN44:AN46" si="23">AK44/12*AL44*AM44</f>
        <v>0</v>
      </c>
      <c r="AO44" s="250"/>
      <c r="AP44" s="247"/>
      <c r="AQ44" s="160" cm="1">
        <f t="array" ref="AQ44">IF(ISBLANK($J44),0,_xlfn.IFS($J44='valglister og satser'!$B$32,('valglister og satser'!$C$3*'Driftsscenarie-effekter indtast'!AM44*'Driftsscenarie-effekter indtast'!AL44*('Driftsscenarie-effekter indtast'!AK44/12)),$J44='valglister og satser'!$B$33,('valglister og satser'!$C$4*'Driftsscenarie-effekter indtast'!AM44*'Driftsscenarie-effekter indtast'!AL44*('Driftsscenarie-effekter indtast'!AK44/12)),$J44='valglister og satser'!$B$34,('valglister og satser'!$C$4*'Driftsscenarie-effekter indtast'!AL44*'Driftsscenarie-effekter indtast'!AM44*('Driftsscenarie-effekter indtast'!AK44/12)),$J44='valglister og satser'!$B$30,(AO44*'valglister og satser'!$C$5/1000)+AP44,$J44='valglister og satser'!$B$29,(AO44*'valglister og satser'!$C$5/1000)+AP44,$J44='valglister og satser'!$B$28,(AO44*'valglister og satser'!$C$5/1000)+AP44,$J44='valglister og satser'!$B$31,('valglister og satser'!$C$3*'Driftsscenarie-effekter indtast'!AL44*'Driftsscenarie-effekter indtast'!AM44*('Driftsscenarie-effekter indtast'!AK44/12))))</f>
        <v>0</v>
      </c>
      <c r="AR44" s="256"/>
      <c r="AS44" s="247"/>
      <c r="AT44" s="251"/>
      <c r="AU44" s="134">
        <f t="shared" ref="AU44:AU46" si="24">AR44/12*AS44*AT44</f>
        <v>0</v>
      </c>
      <c r="AV44" s="250"/>
      <c r="AW44" s="247"/>
      <c r="AX44" s="180" cm="1">
        <f t="array" ref="AX44">IF(ISBLANK($J44),0,_xlfn.IFS($J44='valglister og satser'!$B$32,('valglister og satser'!$C$3*'Driftsscenarie-effekter indtast'!AT44*'Driftsscenarie-effekter indtast'!AS44*('Driftsscenarie-effekter indtast'!AR44/12)),$J44='valglister og satser'!$B$33,('valglister og satser'!$C$4*'Driftsscenarie-effekter indtast'!AT44*'Driftsscenarie-effekter indtast'!AS44*('Driftsscenarie-effekter indtast'!AR44/12)),$J44='valglister og satser'!$B$34,('valglister og satser'!$C$4*'Driftsscenarie-effekter indtast'!AS44*'Driftsscenarie-effekter indtast'!AT44*('Driftsscenarie-effekter indtast'!AR44/12)),$J44='valglister og satser'!$B$30,(AV44*'valglister og satser'!$C$5/1000)+AW44,$J44='valglister og satser'!$B$29,(AV44*'valglister og satser'!$C$5/1000)+AW44,$J44='valglister og satser'!$B$28,(AV44*'valglister og satser'!$C$5/1000)+AW44,$J44='valglister og satser'!$B$31,('valglister og satser'!$C$3*'Driftsscenarie-effekter indtast'!AS44*'Driftsscenarie-effekter indtast'!AT44*('Driftsscenarie-effekter indtast'!AR44/12))))</f>
        <v>0</v>
      </c>
    </row>
    <row r="45" spans="3:50" x14ac:dyDescent="0.25">
      <c r="C45" s="33"/>
      <c r="D45" s="247"/>
      <c r="E45" s="247"/>
      <c r="F45" s="247"/>
      <c r="G45" s="247"/>
      <c r="H45" s="247"/>
      <c r="I45" t="str" cm="1">
        <f t="array" ref="I45">_xlfn.IFS($J45="Øvrige - Ny driftsomkostning","Øvrige omkostninger",$J45="Løn - Ny ansættelse til drift","Løn",$J45="Løn - Medfinansiering","Løn",$J45="Øvrige - Finansieres af Digitaliseringspuljen","Øvrige omkostninger",$J45="Øvrige - Medfinansiering","Øvrige omkostninger", $J45="Stud.medhjælp - Ny ansættelse til drift","Studentermedhjælp",$J45="Stud.medhjælp - Medfinansiering","Studentermedhjælp",$J45=0," " )</f>
        <v xml:space="preserve"> </v>
      </c>
      <c r="J45" s="247"/>
      <c r="K45" s="247"/>
      <c r="L45" s="247"/>
      <c r="M45" s="164"/>
      <c r="N45" s="250"/>
      <c r="O45" s="247"/>
      <c r="P45" s="251"/>
      <c r="Q45" s="134">
        <f t="shared" si="20"/>
        <v>0</v>
      </c>
      <c r="R45" s="250"/>
      <c r="S45" s="247"/>
      <c r="T45" s="160" cm="1">
        <f t="array" ref="T45">IF(ISBLANK($J45),0,_xlfn.IFS($J45='valglister og satser'!$B$32,('valglister og satser'!$C$3*'Driftsscenarie-effekter indtast'!P45*'Driftsscenarie-effekter indtast'!O45*('Driftsscenarie-effekter indtast'!N45/12)),$J45='valglister og satser'!$B$33,('valglister og satser'!$C$4*'Driftsscenarie-effekter indtast'!P45*'Driftsscenarie-effekter indtast'!O45*('Driftsscenarie-effekter indtast'!N45/12)),$J45='valglister og satser'!$B$34,('valglister og satser'!$C$4*'Driftsscenarie-effekter indtast'!O45*'Driftsscenarie-effekter indtast'!P45*('Driftsscenarie-effekter indtast'!N45/12)),$J45='valglister og satser'!$B$30,(R45*'valglister og satser'!$C$5/1000)+S45,$J45='valglister og satser'!$B$29,(R45*'valglister og satser'!$C$5/1000)+S45,$J45='valglister og satser'!$B$28,(R45*'valglister og satser'!$C$5/1000)+S45,$J45='valglister og satser'!$B$31,('valglister og satser'!$C$3*'Driftsscenarie-effekter indtast'!O45*'Driftsscenarie-effekter indtast'!P45*('Driftsscenarie-effekter indtast'!N45/12))))</f>
        <v>0</v>
      </c>
      <c r="U45" s="164"/>
      <c r="V45" s="250"/>
      <c r="W45" s="247"/>
      <c r="X45" s="251"/>
      <c r="Y45" s="134">
        <f t="shared" si="21"/>
        <v>0</v>
      </c>
      <c r="Z45" s="250"/>
      <c r="AA45" s="247"/>
      <c r="AB45" s="160" cm="1">
        <f t="array" ref="AB45">IF(ISBLANK($J45),0,_xlfn.IFS($J45='valglister og satser'!$B$32,('valglister og satser'!$C$3*'Driftsscenarie-effekter indtast'!X45*'Driftsscenarie-effekter indtast'!W45*('Driftsscenarie-effekter indtast'!V45/12)),$J45='valglister og satser'!$B$33,('valglister og satser'!$C$4*'Driftsscenarie-effekter indtast'!X45*'Driftsscenarie-effekter indtast'!W45*('Driftsscenarie-effekter indtast'!V45/12)),$J45='valglister og satser'!$B$34,('valglister og satser'!$C$4*'Driftsscenarie-effekter indtast'!W45*'Driftsscenarie-effekter indtast'!X45*('Driftsscenarie-effekter indtast'!V45/12)),$J45='valglister og satser'!$B$30,(Z45*'valglister og satser'!$C$5/1000)+AA45,$J45='valglister og satser'!$B$29,(Z45*'valglister og satser'!$C$5/1000)+AA45,$J45='valglister og satser'!$B$28,(Z45*'valglister og satser'!$C$5/1000)+AA45,$J45='valglister og satser'!$B$31,('valglister og satser'!$C$3*'Driftsscenarie-effekter indtast'!W45*'Driftsscenarie-effekter indtast'!X45*('Driftsscenarie-effekter indtast'!V45/12))))</f>
        <v>0</v>
      </c>
      <c r="AC45" s="195"/>
      <c r="AD45" s="256"/>
      <c r="AE45" s="247"/>
      <c r="AF45" s="251"/>
      <c r="AG45" s="134">
        <f t="shared" si="22"/>
        <v>0</v>
      </c>
      <c r="AH45" s="250"/>
      <c r="AI45" s="247"/>
      <c r="AJ45" s="160" cm="1">
        <f t="array" ref="AJ45">IF(ISBLANK($J45),0,_xlfn.IFS($J45='valglister og satser'!$B$32,('valglister og satser'!$C$3*'Driftsscenarie-effekter indtast'!AF45*'Driftsscenarie-effekter indtast'!AE45*('Driftsscenarie-effekter indtast'!AD45/12)),$J45='valglister og satser'!$B$33,('valglister og satser'!$C$4*'Driftsscenarie-effekter indtast'!AF45*'Driftsscenarie-effekter indtast'!AE45*('Driftsscenarie-effekter indtast'!AD45/12)),$J45='valglister og satser'!$B$34,('valglister og satser'!$C$4*'Driftsscenarie-effekter indtast'!AE45*'Driftsscenarie-effekter indtast'!AF45*('Driftsscenarie-effekter indtast'!AD45/12)),$J45='valglister og satser'!$B$30,(AH45*'valglister og satser'!$C$5/1000)+AI45,$J45='valglister og satser'!$B$29,(AH45*'valglister og satser'!$C$5/1000)+AI45,$J45='valglister og satser'!$B$28,(AH45*'valglister og satser'!$C$5/1000)+AI45,$J45='valglister og satser'!$B$31,('valglister og satser'!$C$3*'Driftsscenarie-effekter indtast'!AE45*'Driftsscenarie-effekter indtast'!AF45*('Driftsscenarie-effekter indtast'!AD45/12))))</f>
        <v>0</v>
      </c>
      <c r="AK45" s="256"/>
      <c r="AL45" s="247"/>
      <c r="AM45" s="251"/>
      <c r="AN45" s="134">
        <f t="shared" si="23"/>
        <v>0</v>
      </c>
      <c r="AO45" s="250"/>
      <c r="AP45" s="247"/>
      <c r="AQ45" s="160" cm="1">
        <f t="array" ref="AQ45">IF(ISBLANK($J45),0,_xlfn.IFS($J45='valglister og satser'!$B$32,('valglister og satser'!$C$3*'Driftsscenarie-effekter indtast'!AM45*'Driftsscenarie-effekter indtast'!AL45*('Driftsscenarie-effekter indtast'!AK45/12)),$J45='valglister og satser'!$B$33,('valglister og satser'!$C$4*'Driftsscenarie-effekter indtast'!AM45*'Driftsscenarie-effekter indtast'!AL45*('Driftsscenarie-effekter indtast'!AK45/12)),$J45='valglister og satser'!$B$34,('valglister og satser'!$C$4*'Driftsscenarie-effekter indtast'!AL45*'Driftsscenarie-effekter indtast'!AM45*('Driftsscenarie-effekter indtast'!AK45/12)),$J45='valglister og satser'!$B$30,(AO45*'valglister og satser'!$C$5/1000)+AP45,$J45='valglister og satser'!$B$29,(AO45*'valglister og satser'!$C$5/1000)+AP45,$J45='valglister og satser'!$B$28,(AO45*'valglister og satser'!$C$5/1000)+AP45,$J45='valglister og satser'!$B$31,('valglister og satser'!$C$3*'Driftsscenarie-effekter indtast'!AL45*'Driftsscenarie-effekter indtast'!AM45*('Driftsscenarie-effekter indtast'!AK45/12))))</f>
        <v>0</v>
      </c>
      <c r="AR45" s="256"/>
      <c r="AS45" s="247"/>
      <c r="AT45" s="251"/>
      <c r="AU45" s="134">
        <f t="shared" si="24"/>
        <v>0</v>
      </c>
      <c r="AV45" s="250"/>
      <c r="AW45" s="247"/>
      <c r="AX45" s="180" cm="1">
        <f t="array" ref="AX45">IF(ISBLANK($J45),0,_xlfn.IFS($J45='valglister og satser'!$B$32,('valglister og satser'!$C$3*'Driftsscenarie-effekter indtast'!AT45*'Driftsscenarie-effekter indtast'!AS45*('Driftsscenarie-effekter indtast'!AR45/12)),$J45='valglister og satser'!$B$33,('valglister og satser'!$C$4*'Driftsscenarie-effekter indtast'!AT45*'Driftsscenarie-effekter indtast'!AS45*('Driftsscenarie-effekter indtast'!AR45/12)),$J45='valglister og satser'!$B$34,('valglister og satser'!$C$4*'Driftsscenarie-effekter indtast'!AS45*'Driftsscenarie-effekter indtast'!AT45*('Driftsscenarie-effekter indtast'!AR45/12)),$J45='valglister og satser'!$B$30,(AV45*'valglister og satser'!$C$5/1000)+AW45,$J45='valglister og satser'!$B$29,(AV45*'valglister og satser'!$C$5/1000)+AW45,$J45='valglister og satser'!$B$28,(AV45*'valglister og satser'!$C$5/1000)+AW45,$J45='valglister og satser'!$B$31,('valglister og satser'!$C$3*'Driftsscenarie-effekter indtast'!AS45*'Driftsscenarie-effekter indtast'!AT45*('Driftsscenarie-effekter indtast'!AR45/12))))</f>
        <v>0</v>
      </c>
    </row>
    <row r="46" spans="3:50" x14ac:dyDescent="0.25">
      <c r="C46" s="33"/>
      <c r="D46" s="247"/>
      <c r="E46" s="247"/>
      <c r="F46" s="247"/>
      <c r="G46" s="247"/>
      <c r="H46" s="247"/>
      <c r="I46" t="str" cm="1">
        <f t="array" ref="I46">_xlfn.IFS($J46="Øvrige - Ny driftsomkostning","Øvrige omkostninger",$J46="Løn - Ny ansættelse til drift","Løn",$J46="Løn - Medfinansiering","Løn",$J46="Øvrige - Finansieres af Digitaliseringspuljen","Øvrige omkostninger",$J46="Øvrige - Medfinansiering","Øvrige omkostninger", $J46="Stud.medhjælp - Ny ansættelse til drift","Studentermedhjælp",$J46="Stud.medhjælp - Medfinansiering","Studentermedhjælp",$J46=0," " )</f>
        <v xml:space="preserve"> </v>
      </c>
      <c r="J46" s="247"/>
      <c r="K46" s="247"/>
      <c r="L46" s="247"/>
      <c r="M46" s="164"/>
      <c r="N46" s="250"/>
      <c r="O46" s="247"/>
      <c r="P46" s="251"/>
      <c r="Q46" s="134">
        <f t="shared" si="20"/>
        <v>0</v>
      </c>
      <c r="R46" s="250"/>
      <c r="S46" s="247"/>
      <c r="T46" s="160" cm="1">
        <f t="array" ref="T46">IF(ISBLANK($J46),0,_xlfn.IFS($J46='valglister og satser'!$B$32,('valglister og satser'!$C$3*'Driftsscenarie-effekter indtast'!P46*'Driftsscenarie-effekter indtast'!O46*('Driftsscenarie-effekter indtast'!N46/12)),$J46='valglister og satser'!$B$33,('valglister og satser'!$C$4*'Driftsscenarie-effekter indtast'!P46*'Driftsscenarie-effekter indtast'!O46*('Driftsscenarie-effekter indtast'!N46/12)),$J46='valglister og satser'!$B$34,('valglister og satser'!$C$4*'Driftsscenarie-effekter indtast'!O46*'Driftsscenarie-effekter indtast'!P46*('Driftsscenarie-effekter indtast'!N46/12)),$J46='valglister og satser'!$B$30,(R46*'valglister og satser'!$C$5/1000)+S46,$J46='valglister og satser'!$B$29,(R46*'valglister og satser'!$C$5/1000)+S46,$J46='valglister og satser'!$B$28,(R46*'valglister og satser'!$C$5/1000)+S46,$J46='valglister og satser'!$B$31,('valglister og satser'!$C$3*'Driftsscenarie-effekter indtast'!O46*'Driftsscenarie-effekter indtast'!P46*('Driftsscenarie-effekter indtast'!N46/12))))</f>
        <v>0</v>
      </c>
      <c r="U46" s="164"/>
      <c r="V46" s="250"/>
      <c r="W46" s="247"/>
      <c r="X46" s="251"/>
      <c r="Y46" s="134">
        <f t="shared" si="21"/>
        <v>0</v>
      </c>
      <c r="Z46" s="250"/>
      <c r="AA46" s="247"/>
      <c r="AB46" s="160" cm="1">
        <f t="array" ref="AB46">IF(ISBLANK($J46),0,_xlfn.IFS($J46='valglister og satser'!$B$32,('valglister og satser'!$C$3*'Driftsscenarie-effekter indtast'!X46*'Driftsscenarie-effekter indtast'!W46*('Driftsscenarie-effekter indtast'!V46/12)),$J46='valglister og satser'!$B$33,('valglister og satser'!$C$4*'Driftsscenarie-effekter indtast'!X46*'Driftsscenarie-effekter indtast'!W46*('Driftsscenarie-effekter indtast'!V46/12)),$J46='valglister og satser'!$B$34,('valglister og satser'!$C$4*'Driftsscenarie-effekter indtast'!W46*'Driftsscenarie-effekter indtast'!X46*('Driftsscenarie-effekter indtast'!V46/12)),$J46='valglister og satser'!$B$30,(Z46*'valglister og satser'!$C$5/1000)+AA46,$J46='valglister og satser'!$B$29,(Z46*'valglister og satser'!$C$5/1000)+AA46,$J46='valglister og satser'!$B$28,(Z46*'valglister og satser'!$C$5/1000)+AA46,$J46='valglister og satser'!$B$31,('valglister og satser'!$C$3*'Driftsscenarie-effekter indtast'!W46*'Driftsscenarie-effekter indtast'!X46*('Driftsscenarie-effekter indtast'!V46/12))))</f>
        <v>0</v>
      </c>
      <c r="AC46" s="195"/>
      <c r="AD46" s="256"/>
      <c r="AE46" s="247"/>
      <c r="AF46" s="251"/>
      <c r="AG46" s="134">
        <f t="shared" si="22"/>
        <v>0</v>
      </c>
      <c r="AH46" s="250"/>
      <c r="AI46" s="247"/>
      <c r="AJ46" s="160" cm="1">
        <f t="array" ref="AJ46">IF(ISBLANK($J46),0,_xlfn.IFS($J46='valglister og satser'!$B$32,('valglister og satser'!$C$3*'Driftsscenarie-effekter indtast'!AF46*'Driftsscenarie-effekter indtast'!AE46*('Driftsscenarie-effekter indtast'!AD46/12)),$J46='valglister og satser'!$B$33,('valglister og satser'!$C$4*'Driftsscenarie-effekter indtast'!AF46*'Driftsscenarie-effekter indtast'!AE46*('Driftsscenarie-effekter indtast'!AD46/12)),$J46='valglister og satser'!$B$34,('valglister og satser'!$C$4*'Driftsscenarie-effekter indtast'!AE46*'Driftsscenarie-effekter indtast'!AF46*('Driftsscenarie-effekter indtast'!AD46/12)),$J46='valglister og satser'!$B$30,(AH46*'valglister og satser'!$C$5/1000)+AI46,$J46='valglister og satser'!$B$29,(AH46*'valglister og satser'!$C$5/1000)+AI46,$J46='valglister og satser'!$B$28,(AH46*'valglister og satser'!$C$5/1000)+AI46,$J46='valglister og satser'!$B$31,('valglister og satser'!$C$3*'Driftsscenarie-effekter indtast'!AE46*'Driftsscenarie-effekter indtast'!AF46*('Driftsscenarie-effekter indtast'!AD46/12))))</f>
        <v>0</v>
      </c>
      <c r="AK46" s="256"/>
      <c r="AL46" s="247"/>
      <c r="AM46" s="251"/>
      <c r="AN46" s="134">
        <f t="shared" si="23"/>
        <v>0</v>
      </c>
      <c r="AO46" s="250"/>
      <c r="AP46" s="247"/>
      <c r="AQ46" s="160" cm="1">
        <f t="array" ref="AQ46">IF(ISBLANK($J46),0,_xlfn.IFS($J46='valglister og satser'!$B$32,('valglister og satser'!$C$3*'Driftsscenarie-effekter indtast'!AM46*'Driftsscenarie-effekter indtast'!AL46*('Driftsscenarie-effekter indtast'!AK46/12)),$J46='valglister og satser'!$B$33,('valglister og satser'!$C$4*'Driftsscenarie-effekter indtast'!AM46*'Driftsscenarie-effekter indtast'!AL46*('Driftsscenarie-effekter indtast'!AK46/12)),$J46='valglister og satser'!$B$34,('valglister og satser'!$C$4*'Driftsscenarie-effekter indtast'!AL46*'Driftsscenarie-effekter indtast'!AM46*('Driftsscenarie-effekter indtast'!AK46/12)),$J46='valglister og satser'!$B$30,(AO46*'valglister og satser'!$C$5/1000)+AP46,$J46='valglister og satser'!$B$29,(AO46*'valglister og satser'!$C$5/1000)+AP46,$J46='valglister og satser'!$B$28,(AO46*'valglister og satser'!$C$5/1000)+AP46,$J46='valglister og satser'!$B$31,('valglister og satser'!$C$3*'Driftsscenarie-effekter indtast'!AL46*'Driftsscenarie-effekter indtast'!AM46*('Driftsscenarie-effekter indtast'!AK46/12))))</f>
        <v>0</v>
      </c>
      <c r="AR46" s="256"/>
      <c r="AS46" s="247"/>
      <c r="AT46" s="251"/>
      <c r="AU46" s="134">
        <f t="shared" si="24"/>
        <v>0</v>
      </c>
      <c r="AV46" s="250"/>
      <c r="AW46" s="247"/>
      <c r="AX46" s="180" cm="1">
        <f t="array" ref="AX46">IF(ISBLANK($J46),0,_xlfn.IFS($J46='valglister og satser'!$B$32,('valglister og satser'!$C$3*'Driftsscenarie-effekter indtast'!AT46*'Driftsscenarie-effekter indtast'!AS46*('Driftsscenarie-effekter indtast'!AR46/12)),$J46='valglister og satser'!$B$33,('valglister og satser'!$C$4*'Driftsscenarie-effekter indtast'!AT46*'Driftsscenarie-effekter indtast'!AS46*('Driftsscenarie-effekter indtast'!AR46/12)),$J46='valglister og satser'!$B$34,('valglister og satser'!$C$4*'Driftsscenarie-effekter indtast'!AS46*'Driftsscenarie-effekter indtast'!AT46*('Driftsscenarie-effekter indtast'!AR46/12)),$J46='valglister og satser'!$B$30,(AV46*'valglister og satser'!$C$5/1000)+AW46,$J46='valglister og satser'!$B$29,(AV46*'valglister og satser'!$C$5/1000)+AW46,$J46='valglister og satser'!$B$28,(AV46*'valglister og satser'!$C$5/1000)+AW46,$J46='valglister og satser'!$B$31,('valglister og satser'!$C$3*'Driftsscenarie-effekter indtast'!AS46*'Driftsscenarie-effekter indtast'!AT46*('Driftsscenarie-effekter indtast'!AR46/12))))</f>
        <v>0</v>
      </c>
    </row>
    <row r="47" spans="3:50" x14ac:dyDescent="0.25">
      <c r="C47" s="33"/>
      <c r="D47" s="247"/>
      <c r="E47" s="247"/>
      <c r="F47" s="247"/>
      <c r="G47" s="247"/>
      <c r="H47" s="247"/>
      <c r="I47" t="str" cm="1">
        <f t="array" ref="I47">_xlfn.IFS($J47="Øvrige - Ny driftsomkostning","Øvrige omkostninger",$J47="Løn - Ny ansættelse til drift","Løn",$J47="Løn - Medfinansiering","Løn",$J47="Øvrige - Finansieres af Digitaliseringspuljen","Øvrige omkostninger",$J47="Øvrige - Medfinansiering","Øvrige omkostninger", $J47="Stud.medhjælp - Ny ansættelse til drift","Studentermedhjælp",$J47="Stud.medhjælp - Medfinansiering","Studentermedhjælp",$J47=0," " )</f>
        <v xml:space="preserve"> </v>
      </c>
      <c r="J47" s="247"/>
      <c r="K47" s="247"/>
      <c r="L47" s="247"/>
      <c r="M47" s="164"/>
      <c r="N47" s="250"/>
      <c r="O47" s="247"/>
      <c r="P47" s="251"/>
      <c r="Q47" s="134">
        <f t="shared" ref="Q47:Q49" si="25">N47/12*O47*P47</f>
        <v>0</v>
      </c>
      <c r="R47" s="250"/>
      <c r="S47" s="247"/>
      <c r="T47" s="160" cm="1">
        <f t="array" ref="T47">IF(ISBLANK($J47),0,_xlfn.IFS($J47='valglister og satser'!$B$32,('valglister og satser'!$C$3*'Driftsscenarie-effekter indtast'!P47*'Driftsscenarie-effekter indtast'!O47*('Driftsscenarie-effekter indtast'!N47/12)),$J47='valglister og satser'!$B$33,('valglister og satser'!$C$4*'Driftsscenarie-effekter indtast'!P47*'Driftsscenarie-effekter indtast'!O47*('Driftsscenarie-effekter indtast'!N47/12)),$J47='valglister og satser'!$B$34,('valglister og satser'!$C$4*'Driftsscenarie-effekter indtast'!O47*'Driftsscenarie-effekter indtast'!P47*('Driftsscenarie-effekter indtast'!N47/12)),$J47='valglister og satser'!$B$30,(R47*'valglister og satser'!$C$5/1000)+S47,$J47='valglister og satser'!$B$29,(R47*'valglister og satser'!$C$5/1000)+S47,$J47='valglister og satser'!$B$28,(R47*'valglister og satser'!$C$5/1000)+S47,$J47='valglister og satser'!$B$31,('valglister og satser'!$C$3*'Driftsscenarie-effekter indtast'!O47*'Driftsscenarie-effekter indtast'!P47*('Driftsscenarie-effekter indtast'!N47/12))))</f>
        <v>0</v>
      </c>
      <c r="U47" s="164"/>
      <c r="V47" s="250"/>
      <c r="W47" s="247"/>
      <c r="X47" s="251"/>
      <c r="Y47" s="134">
        <f t="shared" ref="Y47:Y49" si="26">V47/12*W47*X47</f>
        <v>0</v>
      </c>
      <c r="Z47" s="250"/>
      <c r="AA47" s="247"/>
      <c r="AB47" s="160" cm="1">
        <f t="array" ref="AB47">IF(ISBLANK($J47),0,_xlfn.IFS($J47='valglister og satser'!$B$32,('valglister og satser'!$C$3*'Driftsscenarie-effekter indtast'!X47*'Driftsscenarie-effekter indtast'!W47*('Driftsscenarie-effekter indtast'!V47/12)),$J47='valglister og satser'!$B$33,('valglister og satser'!$C$4*'Driftsscenarie-effekter indtast'!X47*'Driftsscenarie-effekter indtast'!W47*('Driftsscenarie-effekter indtast'!V47/12)),$J47='valglister og satser'!$B$34,('valglister og satser'!$C$4*'Driftsscenarie-effekter indtast'!W47*'Driftsscenarie-effekter indtast'!X47*('Driftsscenarie-effekter indtast'!V47/12)),$J47='valglister og satser'!$B$30,(Z47*'valglister og satser'!$C$5/1000)+AA47,$J47='valglister og satser'!$B$29,(Z47*'valglister og satser'!$C$5/1000)+AA47,$J47='valglister og satser'!$B$28,(Z47*'valglister og satser'!$C$5/1000)+AA47,$J47='valglister og satser'!$B$31,('valglister og satser'!$C$3*'Driftsscenarie-effekter indtast'!W47*'Driftsscenarie-effekter indtast'!X47*('Driftsscenarie-effekter indtast'!V47/12))))</f>
        <v>0</v>
      </c>
      <c r="AC47" s="195"/>
      <c r="AD47" s="256"/>
      <c r="AE47" s="247"/>
      <c r="AF47" s="251"/>
      <c r="AG47" s="134">
        <f t="shared" ref="AG47:AG49" si="27">AD47/12*AE47*AF47</f>
        <v>0</v>
      </c>
      <c r="AH47" s="250"/>
      <c r="AI47" s="247"/>
      <c r="AJ47" s="160" cm="1">
        <f t="array" ref="AJ47">IF(ISBLANK($J47),0,_xlfn.IFS($J47='valglister og satser'!$B$32,('valglister og satser'!$C$3*'Driftsscenarie-effekter indtast'!AF47*'Driftsscenarie-effekter indtast'!AE47*('Driftsscenarie-effekter indtast'!AD47/12)),$J47='valglister og satser'!$B$33,('valglister og satser'!$C$4*'Driftsscenarie-effekter indtast'!AF47*'Driftsscenarie-effekter indtast'!AE47*('Driftsscenarie-effekter indtast'!AD47/12)),$J47='valglister og satser'!$B$34,('valglister og satser'!$C$4*'Driftsscenarie-effekter indtast'!AE47*'Driftsscenarie-effekter indtast'!AF47*('Driftsscenarie-effekter indtast'!AD47/12)),$J47='valglister og satser'!$B$30,(AH47*'valglister og satser'!$C$5/1000)+AI47,$J47='valglister og satser'!$B$29,(AH47*'valglister og satser'!$C$5/1000)+AI47,$J47='valglister og satser'!$B$28,(AH47*'valglister og satser'!$C$5/1000)+AI47,$J47='valglister og satser'!$B$31,('valglister og satser'!$C$3*'Driftsscenarie-effekter indtast'!AE47*'Driftsscenarie-effekter indtast'!AF47*('Driftsscenarie-effekter indtast'!AD47/12))))</f>
        <v>0</v>
      </c>
      <c r="AK47" s="256"/>
      <c r="AL47" s="247"/>
      <c r="AM47" s="251"/>
      <c r="AN47" s="134">
        <f t="shared" ref="AN47:AN49" si="28">AK47/12*AL47*AM47</f>
        <v>0</v>
      </c>
      <c r="AO47" s="250"/>
      <c r="AP47" s="247"/>
      <c r="AQ47" s="160" cm="1">
        <f t="array" ref="AQ47">IF(ISBLANK($J47),0,_xlfn.IFS($J47='valglister og satser'!$B$32,('valglister og satser'!$C$3*'Driftsscenarie-effekter indtast'!AM47*'Driftsscenarie-effekter indtast'!AL47*('Driftsscenarie-effekter indtast'!AK47/12)),$J47='valglister og satser'!$B$33,('valglister og satser'!$C$4*'Driftsscenarie-effekter indtast'!AM47*'Driftsscenarie-effekter indtast'!AL47*('Driftsscenarie-effekter indtast'!AK47/12)),$J47='valglister og satser'!$B$34,('valglister og satser'!$C$4*'Driftsscenarie-effekter indtast'!AL47*'Driftsscenarie-effekter indtast'!AM47*('Driftsscenarie-effekter indtast'!AK47/12)),$J47='valglister og satser'!$B$30,(AO47*'valglister og satser'!$C$5/1000)+AP47,$J47='valglister og satser'!$B$29,(AO47*'valglister og satser'!$C$5/1000)+AP47,$J47='valglister og satser'!$B$28,(AO47*'valglister og satser'!$C$5/1000)+AP47,$J47='valglister og satser'!$B$31,('valglister og satser'!$C$3*'Driftsscenarie-effekter indtast'!AL47*'Driftsscenarie-effekter indtast'!AM47*('Driftsscenarie-effekter indtast'!AK47/12))))</f>
        <v>0</v>
      </c>
      <c r="AR47" s="256"/>
      <c r="AS47" s="247"/>
      <c r="AT47" s="251"/>
      <c r="AU47" s="134">
        <f t="shared" ref="AU47:AU49" si="29">AR47/12*AS47*AT47</f>
        <v>0</v>
      </c>
      <c r="AV47" s="250"/>
      <c r="AW47" s="247"/>
      <c r="AX47" s="180" cm="1">
        <f t="array" ref="AX47">IF(ISBLANK($J47),0,_xlfn.IFS($J47='valglister og satser'!$B$32,('valglister og satser'!$C$3*'Driftsscenarie-effekter indtast'!AT47*'Driftsscenarie-effekter indtast'!AS47*('Driftsscenarie-effekter indtast'!AR47/12)),$J47='valglister og satser'!$B$33,('valglister og satser'!$C$4*'Driftsscenarie-effekter indtast'!AT47*'Driftsscenarie-effekter indtast'!AS47*('Driftsscenarie-effekter indtast'!AR47/12)),$J47='valglister og satser'!$B$34,('valglister og satser'!$C$4*'Driftsscenarie-effekter indtast'!AS47*'Driftsscenarie-effekter indtast'!AT47*('Driftsscenarie-effekter indtast'!AR47/12)),$J47='valglister og satser'!$B$30,(AV47*'valglister og satser'!$C$5/1000)+AW47,$J47='valglister og satser'!$B$29,(AV47*'valglister og satser'!$C$5/1000)+AW47,$J47='valglister og satser'!$B$28,(AV47*'valglister og satser'!$C$5/1000)+AW47,$J47='valglister og satser'!$B$31,('valglister og satser'!$C$3*'Driftsscenarie-effekter indtast'!AS47*'Driftsscenarie-effekter indtast'!AT47*('Driftsscenarie-effekter indtast'!AR47/12))))</f>
        <v>0</v>
      </c>
    </row>
    <row r="48" spans="3:50" x14ac:dyDescent="0.25">
      <c r="C48" s="33"/>
      <c r="D48" s="247"/>
      <c r="E48" s="247"/>
      <c r="F48" s="247"/>
      <c r="G48" s="247"/>
      <c r="H48" s="247"/>
      <c r="I48" t="str" cm="1">
        <f t="array" ref="I48">_xlfn.IFS($J48="Øvrige - Ny driftsomkostning","Øvrige omkostninger",$J48="Løn - Ny ansættelse til drift","Løn",$J48="Løn - Medfinansiering","Løn",$J48="Øvrige - Finansieres af Digitaliseringspuljen","Øvrige omkostninger",$J48="Øvrige - Medfinansiering","Øvrige omkostninger", $J48="Stud.medhjælp - Ny ansættelse til drift","Studentermedhjælp",$J48="Stud.medhjælp - Medfinansiering","Studentermedhjælp",$J48=0," " )</f>
        <v xml:space="preserve"> </v>
      </c>
      <c r="J48" s="247"/>
      <c r="K48" s="247"/>
      <c r="L48" s="247"/>
      <c r="M48" s="164"/>
      <c r="N48" s="250"/>
      <c r="O48" s="247"/>
      <c r="P48" s="251"/>
      <c r="Q48" s="134">
        <f t="shared" si="25"/>
        <v>0</v>
      </c>
      <c r="R48" s="250"/>
      <c r="S48" s="247"/>
      <c r="T48" s="160" cm="1">
        <f t="array" ref="T48">IF(ISBLANK($J48),0,_xlfn.IFS($J48='valglister og satser'!$B$32,('valglister og satser'!$C$3*'Driftsscenarie-effekter indtast'!P48*'Driftsscenarie-effekter indtast'!O48*('Driftsscenarie-effekter indtast'!N48/12)),$J48='valglister og satser'!$B$33,('valglister og satser'!$C$4*'Driftsscenarie-effekter indtast'!P48*'Driftsscenarie-effekter indtast'!O48*('Driftsscenarie-effekter indtast'!N48/12)),$J48='valglister og satser'!$B$34,('valglister og satser'!$C$4*'Driftsscenarie-effekter indtast'!O48*'Driftsscenarie-effekter indtast'!P48*('Driftsscenarie-effekter indtast'!N48/12)),$J48='valglister og satser'!$B$30,(R48*'valglister og satser'!$C$5/1000)+S48,$J48='valglister og satser'!$B$29,(R48*'valglister og satser'!$C$5/1000)+S48,$J48='valglister og satser'!$B$28,(R48*'valglister og satser'!$C$5/1000)+S48,$J48='valglister og satser'!$B$31,('valglister og satser'!$C$3*'Driftsscenarie-effekter indtast'!O48*'Driftsscenarie-effekter indtast'!P48*('Driftsscenarie-effekter indtast'!N48/12))))</f>
        <v>0</v>
      </c>
      <c r="U48" s="164"/>
      <c r="V48" s="250"/>
      <c r="W48" s="247"/>
      <c r="X48" s="251"/>
      <c r="Y48" s="134">
        <f t="shared" si="26"/>
        <v>0</v>
      </c>
      <c r="Z48" s="250"/>
      <c r="AA48" s="247"/>
      <c r="AB48" s="160" cm="1">
        <f t="array" ref="AB48">IF(ISBLANK($J48),0,_xlfn.IFS($J48='valglister og satser'!$B$32,('valglister og satser'!$C$3*'Driftsscenarie-effekter indtast'!X48*'Driftsscenarie-effekter indtast'!W48*('Driftsscenarie-effekter indtast'!V48/12)),$J48='valglister og satser'!$B$33,('valglister og satser'!$C$4*'Driftsscenarie-effekter indtast'!X48*'Driftsscenarie-effekter indtast'!W48*('Driftsscenarie-effekter indtast'!V48/12)),$J48='valglister og satser'!$B$34,('valglister og satser'!$C$4*'Driftsscenarie-effekter indtast'!W48*'Driftsscenarie-effekter indtast'!X48*('Driftsscenarie-effekter indtast'!V48/12)),$J48='valglister og satser'!$B$30,(Z48*'valglister og satser'!$C$5/1000)+AA48,$J48='valglister og satser'!$B$29,(Z48*'valglister og satser'!$C$5/1000)+AA48,$J48='valglister og satser'!$B$28,(Z48*'valglister og satser'!$C$5/1000)+AA48,$J48='valglister og satser'!$B$31,('valglister og satser'!$C$3*'Driftsscenarie-effekter indtast'!W48*'Driftsscenarie-effekter indtast'!X48*('Driftsscenarie-effekter indtast'!V48/12))))</f>
        <v>0</v>
      </c>
      <c r="AC48" s="195"/>
      <c r="AD48" s="256"/>
      <c r="AE48" s="247"/>
      <c r="AF48" s="251"/>
      <c r="AG48" s="134">
        <f t="shared" si="27"/>
        <v>0</v>
      </c>
      <c r="AH48" s="250"/>
      <c r="AI48" s="247"/>
      <c r="AJ48" s="160" cm="1">
        <f t="array" ref="AJ48">IF(ISBLANK($J48),0,_xlfn.IFS($J48='valglister og satser'!$B$32,('valglister og satser'!$C$3*'Driftsscenarie-effekter indtast'!AF48*'Driftsscenarie-effekter indtast'!AE48*('Driftsscenarie-effekter indtast'!AD48/12)),$J48='valglister og satser'!$B$33,('valglister og satser'!$C$4*'Driftsscenarie-effekter indtast'!AF48*'Driftsscenarie-effekter indtast'!AE48*('Driftsscenarie-effekter indtast'!AD48/12)),$J48='valglister og satser'!$B$34,('valglister og satser'!$C$4*'Driftsscenarie-effekter indtast'!AE48*'Driftsscenarie-effekter indtast'!AF48*('Driftsscenarie-effekter indtast'!AD48/12)),$J48='valglister og satser'!$B$30,(AH48*'valglister og satser'!$C$5/1000)+AI48,$J48='valglister og satser'!$B$29,(AH48*'valglister og satser'!$C$5/1000)+AI48,$J48='valglister og satser'!$B$28,(AH48*'valglister og satser'!$C$5/1000)+AI48,$J48='valglister og satser'!$B$31,('valglister og satser'!$C$3*'Driftsscenarie-effekter indtast'!AE48*'Driftsscenarie-effekter indtast'!AF48*('Driftsscenarie-effekter indtast'!AD48/12))))</f>
        <v>0</v>
      </c>
      <c r="AK48" s="256"/>
      <c r="AL48" s="247"/>
      <c r="AM48" s="251"/>
      <c r="AN48" s="134">
        <f t="shared" si="28"/>
        <v>0</v>
      </c>
      <c r="AO48" s="250"/>
      <c r="AP48" s="247"/>
      <c r="AQ48" s="160" cm="1">
        <f t="array" ref="AQ48">IF(ISBLANK($J48),0,_xlfn.IFS($J48='valglister og satser'!$B$32,('valglister og satser'!$C$3*'Driftsscenarie-effekter indtast'!AM48*'Driftsscenarie-effekter indtast'!AL48*('Driftsscenarie-effekter indtast'!AK48/12)),$J48='valglister og satser'!$B$33,('valglister og satser'!$C$4*'Driftsscenarie-effekter indtast'!AM48*'Driftsscenarie-effekter indtast'!AL48*('Driftsscenarie-effekter indtast'!AK48/12)),$J48='valglister og satser'!$B$34,('valglister og satser'!$C$4*'Driftsscenarie-effekter indtast'!AL48*'Driftsscenarie-effekter indtast'!AM48*('Driftsscenarie-effekter indtast'!AK48/12)),$J48='valglister og satser'!$B$30,(AO48*'valglister og satser'!$C$5/1000)+AP48,$J48='valglister og satser'!$B$29,(AO48*'valglister og satser'!$C$5/1000)+AP48,$J48='valglister og satser'!$B$28,(AO48*'valglister og satser'!$C$5/1000)+AP48,$J48='valglister og satser'!$B$31,('valglister og satser'!$C$3*'Driftsscenarie-effekter indtast'!AL48*'Driftsscenarie-effekter indtast'!AM48*('Driftsscenarie-effekter indtast'!AK48/12))))</f>
        <v>0</v>
      </c>
      <c r="AR48" s="256"/>
      <c r="AS48" s="247"/>
      <c r="AT48" s="251"/>
      <c r="AU48" s="134">
        <f t="shared" si="29"/>
        <v>0</v>
      </c>
      <c r="AV48" s="250"/>
      <c r="AW48" s="247"/>
      <c r="AX48" s="180" cm="1">
        <f t="array" ref="AX48">IF(ISBLANK($J48),0,_xlfn.IFS($J48='valglister og satser'!$B$32,('valglister og satser'!$C$3*'Driftsscenarie-effekter indtast'!AT48*'Driftsscenarie-effekter indtast'!AS48*('Driftsscenarie-effekter indtast'!AR48/12)),$J48='valglister og satser'!$B$33,('valglister og satser'!$C$4*'Driftsscenarie-effekter indtast'!AT48*'Driftsscenarie-effekter indtast'!AS48*('Driftsscenarie-effekter indtast'!AR48/12)),$J48='valglister og satser'!$B$34,('valglister og satser'!$C$4*'Driftsscenarie-effekter indtast'!AS48*'Driftsscenarie-effekter indtast'!AT48*('Driftsscenarie-effekter indtast'!AR48/12)),$J48='valglister og satser'!$B$30,(AV48*'valglister og satser'!$C$5/1000)+AW48,$J48='valglister og satser'!$B$29,(AV48*'valglister og satser'!$C$5/1000)+AW48,$J48='valglister og satser'!$B$28,(AV48*'valglister og satser'!$C$5/1000)+AW48,$J48='valglister og satser'!$B$31,('valglister og satser'!$C$3*'Driftsscenarie-effekter indtast'!AS48*'Driftsscenarie-effekter indtast'!AT48*('Driftsscenarie-effekter indtast'!AR48/12))))</f>
        <v>0</v>
      </c>
    </row>
    <row r="49" spans="3:50" x14ac:dyDescent="0.25">
      <c r="C49" s="33"/>
      <c r="D49" s="247"/>
      <c r="E49" s="247"/>
      <c r="F49" s="247"/>
      <c r="G49" s="247"/>
      <c r="H49" s="247"/>
      <c r="I49" t="str" cm="1">
        <f t="array" ref="I49">_xlfn.IFS($J49="Øvrige - Ny driftsomkostning","Øvrige omkostninger",$J49="Løn - Ny ansættelse til drift","Løn",$J49="Løn - Medfinansiering","Løn",$J49="Øvrige - Finansieres af Digitaliseringspuljen","Øvrige omkostninger",$J49="Øvrige - Medfinansiering","Øvrige omkostninger", $J49="Stud.medhjælp - Ny ansættelse til drift","Studentermedhjælp",$J49="Stud.medhjælp - Medfinansiering","Studentermedhjælp",$J49=0," " )</f>
        <v xml:space="preserve"> </v>
      </c>
      <c r="J49" s="247"/>
      <c r="K49" s="247"/>
      <c r="L49" s="247"/>
      <c r="M49" s="164"/>
      <c r="N49" s="250"/>
      <c r="O49" s="247"/>
      <c r="P49" s="251"/>
      <c r="Q49" s="134">
        <f t="shared" si="25"/>
        <v>0</v>
      </c>
      <c r="R49" s="250"/>
      <c r="S49" s="247"/>
      <c r="T49" s="160" cm="1">
        <f t="array" ref="T49">IF(ISBLANK($J49),0,_xlfn.IFS($J49='valglister og satser'!$B$32,('valglister og satser'!$C$3*'Driftsscenarie-effekter indtast'!P49*'Driftsscenarie-effekter indtast'!O49*('Driftsscenarie-effekter indtast'!N49/12)),$J49='valglister og satser'!$B$33,('valglister og satser'!$C$4*'Driftsscenarie-effekter indtast'!P49*'Driftsscenarie-effekter indtast'!O49*('Driftsscenarie-effekter indtast'!N49/12)),$J49='valglister og satser'!$B$34,('valglister og satser'!$C$4*'Driftsscenarie-effekter indtast'!O49*'Driftsscenarie-effekter indtast'!P49*('Driftsscenarie-effekter indtast'!N49/12)),$J49='valglister og satser'!$B$30,(R49*'valglister og satser'!$C$5/1000)+S49,$J49='valglister og satser'!$B$29,(R49*'valglister og satser'!$C$5/1000)+S49,$J49='valglister og satser'!$B$28,(R49*'valglister og satser'!$C$5/1000)+S49,$J49='valglister og satser'!$B$31,('valglister og satser'!$C$3*'Driftsscenarie-effekter indtast'!O49*'Driftsscenarie-effekter indtast'!P49*('Driftsscenarie-effekter indtast'!N49/12))))</f>
        <v>0</v>
      </c>
      <c r="U49" s="164"/>
      <c r="V49" s="250"/>
      <c r="W49" s="247"/>
      <c r="X49" s="251"/>
      <c r="Y49" s="134">
        <f t="shared" si="26"/>
        <v>0</v>
      </c>
      <c r="Z49" s="250"/>
      <c r="AA49" s="247"/>
      <c r="AB49" s="160" cm="1">
        <f t="array" ref="AB49">IF(ISBLANK($J49),0,_xlfn.IFS($J49='valglister og satser'!$B$32,('valglister og satser'!$C$3*'Driftsscenarie-effekter indtast'!X49*'Driftsscenarie-effekter indtast'!W49*('Driftsscenarie-effekter indtast'!V49/12)),$J49='valglister og satser'!$B$33,('valglister og satser'!$C$4*'Driftsscenarie-effekter indtast'!X49*'Driftsscenarie-effekter indtast'!W49*('Driftsscenarie-effekter indtast'!V49/12)),$J49='valglister og satser'!$B$34,('valglister og satser'!$C$4*'Driftsscenarie-effekter indtast'!W49*'Driftsscenarie-effekter indtast'!X49*('Driftsscenarie-effekter indtast'!V49/12)),$J49='valglister og satser'!$B$30,(Z49*'valglister og satser'!$C$5/1000)+AA49,$J49='valglister og satser'!$B$29,(Z49*'valglister og satser'!$C$5/1000)+AA49,$J49='valglister og satser'!$B$28,(Z49*'valglister og satser'!$C$5/1000)+AA49,$J49='valglister og satser'!$B$31,('valglister og satser'!$C$3*'Driftsscenarie-effekter indtast'!W49*'Driftsscenarie-effekter indtast'!X49*('Driftsscenarie-effekter indtast'!V49/12))))</f>
        <v>0</v>
      </c>
      <c r="AC49" s="195"/>
      <c r="AD49" s="256"/>
      <c r="AE49" s="247"/>
      <c r="AF49" s="251"/>
      <c r="AG49" s="134">
        <f t="shared" si="27"/>
        <v>0</v>
      </c>
      <c r="AH49" s="250"/>
      <c r="AI49" s="247"/>
      <c r="AJ49" s="160" cm="1">
        <f t="array" ref="AJ49">IF(ISBLANK($J49),0,_xlfn.IFS($J49='valglister og satser'!$B$32,('valglister og satser'!$C$3*'Driftsscenarie-effekter indtast'!AF49*'Driftsscenarie-effekter indtast'!AE49*('Driftsscenarie-effekter indtast'!AD49/12)),$J49='valglister og satser'!$B$33,('valglister og satser'!$C$4*'Driftsscenarie-effekter indtast'!AF49*'Driftsscenarie-effekter indtast'!AE49*('Driftsscenarie-effekter indtast'!AD49/12)),$J49='valglister og satser'!$B$34,('valglister og satser'!$C$4*'Driftsscenarie-effekter indtast'!AE49*'Driftsscenarie-effekter indtast'!AF49*('Driftsscenarie-effekter indtast'!AD49/12)),$J49='valglister og satser'!$B$30,(AH49*'valglister og satser'!$C$5/1000)+AI49,$J49='valglister og satser'!$B$29,(AH49*'valglister og satser'!$C$5/1000)+AI49,$J49='valglister og satser'!$B$28,(AH49*'valglister og satser'!$C$5/1000)+AI49,$J49='valglister og satser'!$B$31,('valglister og satser'!$C$3*'Driftsscenarie-effekter indtast'!AE49*'Driftsscenarie-effekter indtast'!AF49*('Driftsscenarie-effekter indtast'!AD49/12))))</f>
        <v>0</v>
      </c>
      <c r="AK49" s="256"/>
      <c r="AL49" s="247"/>
      <c r="AM49" s="251"/>
      <c r="AN49" s="134">
        <f t="shared" si="28"/>
        <v>0</v>
      </c>
      <c r="AO49" s="250"/>
      <c r="AP49" s="247"/>
      <c r="AQ49" s="160" cm="1">
        <f t="array" ref="AQ49">IF(ISBLANK($J49),0,_xlfn.IFS($J49='valglister og satser'!$B$32,('valglister og satser'!$C$3*'Driftsscenarie-effekter indtast'!AM49*'Driftsscenarie-effekter indtast'!AL49*('Driftsscenarie-effekter indtast'!AK49/12)),$J49='valglister og satser'!$B$33,('valglister og satser'!$C$4*'Driftsscenarie-effekter indtast'!AM49*'Driftsscenarie-effekter indtast'!AL49*('Driftsscenarie-effekter indtast'!AK49/12)),$J49='valglister og satser'!$B$34,('valglister og satser'!$C$4*'Driftsscenarie-effekter indtast'!AL49*'Driftsscenarie-effekter indtast'!AM49*('Driftsscenarie-effekter indtast'!AK49/12)),$J49='valglister og satser'!$B$30,(AO49*'valglister og satser'!$C$5/1000)+AP49,$J49='valglister og satser'!$B$29,(AO49*'valglister og satser'!$C$5/1000)+AP49,$J49='valglister og satser'!$B$28,(AO49*'valglister og satser'!$C$5/1000)+AP49,$J49='valglister og satser'!$B$31,('valglister og satser'!$C$3*'Driftsscenarie-effekter indtast'!AL49*'Driftsscenarie-effekter indtast'!AM49*('Driftsscenarie-effekter indtast'!AK49/12))))</f>
        <v>0</v>
      </c>
      <c r="AR49" s="256"/>
      <c r="AS49" s="247"/>
      <c r="AT49" s="251"/>
      <c r="AU49" s="134">
        <f t="shared" si="29"/>
        <v>0</v>
      </c>
      <c r="AV49" s="250"/>
      <c r="AW49" s="247"/>
      <c r="AX49" s="180" cm="1">
        <f t="array" ref="AX49">IF(ISBLANK($J49),0,_xlfn.IFS($J49='valglister og satser'!$B$32,('valglister og satser'!$C$3*'Driftsscenarie-effekter indtast'!AT49*'Driftsscenarie-effekter indtast'!AS49*('Driftsscenarie-effekter indtast'!AR49/12)),$J49='valglister og satser'!$B$33,('valglister og satser'!$C$4*'Driftsscenarie-effekter indtast'!AT49*'Driftsscenarie-effekter indtast'!AS49*('Driftsscenarie-effekter indtast'!AR49/12)),$J49='valglister og satser'!$B$34,('valglister og satser'!$C$4*'Driftsscenarie-effekter indtast'!AS49*'Driftsscenarie-effekter indtast'!AT49*('Driftsscenarie-effekter indtast'!AR49/12)),$J49='valglister og satser'!$B$30,(AV49*'valglister og satser'!$C$5/1000)+AW49,$J49='valglister og satser'!$B$29,(AV49*'valglister og satser'!$C$5/1000)+AW49,$J49='valglister og satser'!$B$28,(AV49*'valglister og satser'!$C$5/1000)+AW49,$J49='valglister og satser'!$B$31,('valglister og satser'!$C$3*'Driftsscenarie-effekter indtast'!AS49*'Driftsscenarie-effekter indtast'!AT49*('Driftsscenarie-effekter indtast'!AR49/12))))</f>
        <v>0</v>
      </c>
    </row>
    <row r="50" spans="3:50" ht="18" thickBot="1" x14ac:dyDescent="0.35">
      <c r="C50" s="33"/>
      <c r="I50" s="1" t="s">
        <v>103</v>
      </c>
      <c r="J50" s="12"/>
      <c r="K50" s="249" t="s">
        <v>123</v>
      </c>
      <c r="M50" s="164"/>
      <c r="N50" s="9"/>
      <c r="P50" s="10"/>
      <c r="Q50" s="10"/>
      <c r="R50" s="113"/>
      <c r="S50" s="10"/>
      <c r="T50" s="161">
        <f>SUBTOTAL(9,T36:T49)</f>
        <v>0</v>
      </c>
      <c r="U50" s="164"/>
      <c r="V50" s="9"/>
      <c r="X50" s="10"/>
      <c r="Y50" s="10"/>
      <c r="Z50" s="113"/>
      <c r="AA50" s="10"/>
      <c r="AB50" s="161">
        <f>SUBTOTAL(9,AB36:AB49)</f>
        <v>0</v>
      </c>
      <c r="AC50" s="195"/>
      <c r="AD50" s="33"/>
      <c r="AF50" s="10"/>
      <c r="AG50" s="10"/>
      <c r="AH50" s="113"/>
      <c r="AI50" s="10"/>
      <c r="AJ50" s="161">
        <f>SUBTOTAL(9,AJ36:AJ49)</f>
        <v>0</v>
      </c>
      <c r="AK50" s="33"/>
      <c r="AM50" s="10"/>
      <c r="AN50" s="10"/>
      <c r="AO50" s="113"/>
      <c r="AP50" s="10"/>
      <c r="AQ50" s="161">
        <f>SUBTOTAL(9,AQ36:AQ49)</f>
        <v>0</v>
      </c>
      <c r="AR50" s="33"/>
      <c r="AT50" s="10"/>
      <c r="AU50" s="10"/>
      <c r="AV50" s="113"/>
      <c r="AW50" s="10"/>
      <c r="AX50" s="181">
        <f>SUBTOTAL(9,AX36:AX49)</f>
        <v>0</v>
      </c>
    </row>
    <row r="51" spans="3:50" ht="15.75" thickBot="1" x14ac:dyDescent="0.3">
      <c r="C51" s="38"/>
      <c r="D51" s="44"/>
      <c r="E51" s="44"/>
      <c r="F51" s="44"/>
      <c r="G51" s="44"/>
      <c r="H51" s="44"/>
      <c r="I51" s="44"/>
      <c r="J51" s="44"/>
      <c r="K51" s="44"/>
      <c r="L51" s="44"/>
      <c r="M51" s="168"/>
      <c r="N51" s="68"/>
      <c r="O51" s="44"/>
      <c r="P51" s="69"/>
      <c r="Q51" s="69"/>
      <c r="R51" s="203"/>
      <c r="S51" s="69"/>
      <c r="T51" s="162"/>
      <c r="U51" s="168"/>
      <c r="V51" s="68"/>
      <c r="W51" s="44"/>
      <c r="X51" s="69"/>
      <c r="Y51" s="69"/>
      <c r="Z51" s="203"/>
      <c r="AA51" s="69"/>
      <c r="AB51" s="162"/>
      <c r="AC51" s="199"/>
      <c r="AD51" s="38"/>
      <c r="AE51" s="44"/>
      <c r="AF51" s="69"/>
      <c r="AG51" s="69"/>
      <c r="AH51" s="203"/>
      <c r="AI51" s="69"/>
      <c r="AJ51" s="182"/>
      <c r="AK51" s="38"/>
      <c r="AL51" s="44"/>
      <c r="AM51" s="69"/>
      <c r="AN51" s="69"/>
      <c r="AO51" s="203"/>
      <c r="AP51" s="69"/>
      <c r="AQ51" s="182"/>
      <c r="AR51" s="38"/>
      <c r="AS51" s="44"/>
      <c r="AT51" s="69"/>
      <c r="AU51" s="69"/>
      <c r="AV51" s="203"/>
      <c r="AW51" s="69"/>
      <c r="AX51" s="182"/>
    </row>
  </sheetData>
  <sheetProtection algorithmName="SHA-512" hashValue="gahpQbDJy2NC5jxdMPMe2w3ycLLLRsg8jusQl92PoHWPjBVwsfEiieyVIsG0wnhJnXdQyihKhLxKBAn5mXB9nA==" saltValue="ek18vxRIf/GDdyY5Ts7R6Q==" spinCount="100000" sheet="1" objects="1" scenarios="1"/>
  <mergeCells count="15">
    <mergeCell ref="N10:T10"/>
    <mergeCell ref="V10:AB10"/>
    <mergeCell ref="AD10:AJ10"/>
    <mergeCell ref="N11:Q11"/>
    <mergeCell ref="V11:Y11"/>
    <mergeCell ref="R11:S11"/>
    <mergeCell ref="Z11:AA11"/>
    <mergeCell ref="AH11:AI11"/>
    <mergeCell ref="AD11:AG11"/>
    <mergeCell ref="AK10:AQ10"/>
    <mergeCell ref="AK11:AN11"/>
    <mergeCell ref="AO11:AP11"/>
    <mergeCell ref="AR10:AX10"/>
    <mergeCell ref="AR11:AU11"/>
    <mergeCell ref="AV11:AW11"/>
  </mergeCells>
  <dataValidations count="1">
    <dataValidation type="whole" allowBlank="1" showInputMessage="1" showErrorMessage="1" error="Analysenumre indeholder fem cifre" sqref="L17:L22 L25:L30 L36:L41 L44:L49" xr:uid="{59B93691-8108-4152-A471-12E4D0743317}">
      <formula1>10000</formula1>
      <formula2>99999</formula2>
    </dataValidation>
  </dataValidation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="Du bedes vælge fra valglisten" xr:uid="{4AB8319B-8F2F-4481-9FF6-29D2B072273B}">
          <x14:formula1>
            <xm:f>'valglister og satser'!$E$18:$E$23</xm:f>
          </x14:formula1>
          <xm:sqref>K36:K42 K17:K23 K25:K30 K44:K49</xm:sqref>
        </x14:dataValidation>
        <x14:dataValidation type="list" allowBlank="1" showInputMessage="1" showErrorMessage="1" error="Du bedes vælges fra valglisten" xr:uid="{5FBAC1E3-5F5C-4DB6-8FF0-1B8FED60B196}">
          <x14:formula1>
            <xm:f>'valglister og satser'!$M$29:$M$31</xm:f>
          </x14:formula1>
          <xm:sqref>K50</xm:sqref>
        </x14:dataValidation>
        <x14:dataValidation type="list" allowBlank="1" showInputMessage="1" showErrorMessage="1" error="Du vælges fra valglisten" xr:uid="{3492DE3F-BAA1-4859-BF85-3ED416F1B067}">
          <x14:formula1>
            <xm:f>'valglister og satser'!$M$29:$M$31</xm:f>
          </x14:formula1>
          <xm:sqref>K31</xm:sqref>
        </x14:dataValidation>
        <x14:dataValidation type="list" allowBlank="1" showInputMessage="1" showErrorMessage="1" xr:uid="{978C4B1B-CB42-48C0-B545-E68155C094AD}">
          <x14:formula1>
            <xm:f>'valglister og satser'!$B$28:$B$34</xm:f>
          </x14:formula1>
          <xm:sqref>J42</xm:sqref>
        </x14:dataValidation>
        <x14:dataValidation type="list" allowBlank="1" showInputMessage="1" showErrorMessage="1" error="Du bedes vælge fra valglisten" xr:uid="{DEF8F389-FE8F-4B75-96A6-B216D2D542C6}">
          <x14:formula1>
            <xm:f>'valglister og satser'!$B$28:$B$34</xm:f>
          </x14:formula1>
          <xm:sqref>J17:J23 J36:J41 J25:J30 J44:J49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DD2BB-97A6-4198-B3D6-1C30EF733E8F}">
  <sheetPr codeName="Ark6"/>
  <dimension ref="B1:M34"/>
  <sheetViews>
    <sheetView showGridLines="0" zoomScale="108" zoomScaleNormal="130" workbookViewId="0">
      <selection activeCell="G21" sqref="G21"/>
    </sheetView>
  </sheetViews>
  <sheetFormatPr defaultRowHeight="15" x14ac:dyDescent="0.25"/>
  <cols>
    <col min="2" max="2" width="27.28515625" customWidth="1"/>
    <col min="3" max="3" width="12" bestFit="1" customWidth="1"/>
    <col min="5" max="5" width="29.5703125" customWidth="1"/>
    <col min="6" max="6" width="7.140625" customWidth="1"/>
    <col min="7" max="7" width="40.42578125" bestFit="1" customWidth="1"/>
    <col min="8" max="8" width="7" customWidth="1"/>
    <col min="9" max="9" width="9.85546875" customWidth="1"/>
    <col min="10" max="10" width="9.7109375" customWidth="1"/>
    <col min="13" max="13" width="35.5703125" bestFit="1" customWidth="1"/>
  </cols>
  <sheetData>
    <row r="1" spans="2:13" ht="24" thickBot="1" x14ac:dyDescent="0.4">
      <c r="B1" s="73" t="s">
        <v>0</v>
      </c>
    </row>
    <row r="2" spans="2:13" x14ac:dyDescent="0.25">
      <c r="B2" s="273"/>
      <c r="C2" s="67"/>
      <c r="D2" s="67"/>
      <c r="E2" s="291"/>
      <c r="G2" s="1"/>
      <c r="H2" s="1"/>
    </row>
    <row r="3" spans="2:13" x14ac:dyDescent="0.25">
      <c r="B3" s="36" t="s">
        <v>87</v>
      </c>
      <c r="C3" s="274">
        <v>665</v>
      </c>
      <c r="D3" s="76" t="s">
        <v>133</v>
      </c>
      <c r="E3" s="63" t="s">
        <v>150</v>
      </c>
      <c r="G3" s="76"/>
      <c r="H3" s="76"/>
    </row>
    <row r="4" spans="2:13" x14ac:dyDescent="0.25">
      <c r="B4" s="36" t="s">
        <v>88</v>
      </c>
      <c r="C4" s="76">
        <f>MROUND(220*1200/1000,10)</f>
        <v>260</v>
      </c>
      <c r="D4" s="76" t="s">
        <v>133</v>
      </c>
      <c r="E4" s="275" t="s">
        <v>151</v>
      </c>
      <c r="F4" s="76"/>
      <c r="G4" s="76"/>
      <c r="H4" s="76"/>
    </row>
    <row r="5" spans="2:13" ht="15.75" thickBot="1" x14ac:dyDescent="0.3">
      <c r="B5" s="50" t="s">
        <v>89</v>
      </c>
      <c r="C5" s="217">
        <v>1400</v>
      </c>
      <c r="D5" s="217" t="s">
        <v>134</v>
      </c>
      <c r="E5" s="110" t="s">
        <v>150</v>
      </c>
      <c r="F5" s="76"/>
    </row>
    <row r="6" spans="2:13" ht="15.75" thickBot="1" x14ac:dyDescent="0.3"/>
    <row r="7" spans="2:13" ht="15.75" thickBot="1" x14ac:dyDescent="0.3">
      <c r="B7" s="276" t="s">
        <v>112</v>
      </c>
      <c r="E7" s="276" t="s">
        <v>90</v>
      </c>
      <c r="F7" s="1"/>
      <c r="I7" s="326" t="s">
        <v>91</v>
      </c>
      <c r="J7" s="327"/>
      <c r="K7" s="328"/>
    </row>
    <row r="8" spans="2:13" s="1" customFormat="1" x14ac:dyDescent="0.25">
      <c r="B8" s="278" t="s">
        <v>92</v>
      </c>
      <c r="E8" s="278" t="s">
        <v>36</v>
      </c>
      <c r="F8" s="278"/>
      <c r="G8" s="276" t="s">
        <v>149</v>
      </c>
      <c r="I8" s="36" t="s">
        <v>93</v>
      </c>
      <c r="J8" s="1" t="s">
        <v>94</v>
      </c>
      <c r="K8" s="108"/>
      <c r="M8" s="276" t="s">
        <v>147</v>
      </c>
    </row>
    <row r="9" spans="2:13" x14ac:dyDescent="0.25">
      <c r="B9" s="239" t="s">
        <v>5</v>
      </c>
      <c r="E9" s="239" t="s">
        <v>27</v>
      </c>
      <c r="F9" s="239"/>
      <c r="G9" s="239" t="s">
        <v>68</v>
      </c>
      <c r="I9" s="33" t="s">
        <v>95</v>
      </c>
      <c r="J9">
        <v>3</v>
      </c>
      <c r="K9" s="63"/>
      <c r="M9" s="239" t="s">
        <v>122</v>
      </c>
    </row>
    <row r="10" spans="2:13" x14ac:dyDescent="0.25">
      <c r="B10" s="239" t="s">
        <v>6</v>
      </c>
      <c r="E10" s="239" t="s">
        <v>58</v>
      </c>
      <c r="F10" s="239"/>
      <c r="G10" s="277" t="s">
        <v>136</v>
      </c>
      <c r="H10" s="76"/>
      <c r="I10" s="33" t="s">
        <v>54</v>
      </c>
      <c r="J10">
        <v>5</v>
      </c>
      <c r="K10" s="63"/>
      <c r="M10" s="239" t="s">
        <v>123</v>
      </c>
    </row>
    <row r="11" spans="2:13" ht="15.75" thickBot="1" x14ac:dyDescent="0.3">
      <c r="B11" s="239" t="s">
        <v>96</v>
      </c>
      <c r="E11" s="240" t="s">
        <v>29</v>
      </c>
      <c r="F11" s="239"/>
      <c r="G11" s="239" t="s">
        <v>50</v>
      </c>
      <c r="I11" s="38"/>
      <c r="J11" s="44">
        <v>7</v>
      </c>
      <c r="K11" s="110"/>
      <c r="M11" s="240" t="s">
        <v>120</v>
      </c>
    </row>
    <row r="12" spans="2:13" x14ac:dyDescent="0.25">
      <c r="B12" s="239" t="s">
        <v>97</v>
      </c>
      <c r="G12" s="239" t="s">
        <v>137</v>
      </c>
    </row>
    <row r="13" spans="2:13" x14ac:dyDescent="0.25">
      <c r="B13" s="239" t="s">
        <v>132</v>
      </c>
      <c r="G13" s="239" t="s">
        <v>72</v>
      </c>
    </row>
    <row r="14" spans="2:13" ht="15.75" thickBot="1" x14ac:dyDescent="0.3">
      <c r="B14" s="239" t="s">
        <v>98</v>
      </c>
      <c r="G14" s="240" t="s">
        <v>138</v>
      </c>
    </row>
    <row r="15" spans="2:13" x14ac:dyDescent="0.25">
      <c r="B15" s="239" t="s">
        <v>131</v>
      </c>
    </row>
    <row r="16" spans="2:13" ht="15.75" thickBot="1" x14ac:dyDescent="0.3">
      <c r="B16" s="239" t="s">
        <v>99</v>
      </c>
    </row>
    <row r="17" spans="2:13" x14ac:dyDescent="0.25">
      <c r="B17" s="239" t="s">
        <v>135</v>
      </c>
      <c r="E17" s="276" t="s">
        <v>113</v>
      </c>
      <c r="F17" s="1"/>
    </row>
    <row r="18" spans="2:13" x14ac:dyDescent="0.25">
      <c r="B18" s="239" t="s">
        <v>100</v>
      </c>
      <c r="E18" s="239" t="str" cm="1">
        <f t="array" ref="E18">_xlfn.IFS(Stamdata!D11&lt;&gt;0,Stamdata!D11,Stamdata!D11=0,"-")</f>
        <v>-</v>
      </c>
    </row>
    <row r="19" spans="2:13" x14ac:dyDescent="0.25">
      <c r="B19" s="239" t="s">
        <v>109</v>
      </c>
      <c r="E19" s="239" t="str" cm="1">
        <f t="array" ref="E19">_xlfn.IFS(Stamdata!D12&lt;&gt;0,Stamdata!D12,Stamdata!D12=0,"-")</f>
        <v>-</v>
      </c>
    </row>
    <row r="20" spans="2:13" x14ac:dyDescent="0.25">
      <c r="B20" s="239" t="s">
        <v>108</v>
      </c>
      <c r="E20" s="239" t="str" cm="1">
        <f t="array" ref="E20">_xlfn.IFS(Stamdata!D13&lt;&gt;0,Stamdata!D13,Stamdata!D13=0,"-")</f>
        <v>-</v>
      </c>
    </row>
    <row r="21" spans="2:13" x14ac:dyDescent="0.25">
      <c r="B21" s="239" t="s">
        <v>106</v>
      </c>
      <c r="E21" s="239" t="str" cm="1">
        <f t="array" ref="E21">_xlfn.IFS(Stamdata!D14&lt;&gt;0,Stamdata!D14,Stamdata!D14=0,"-")</f>
        <v>-</v>
      </c>
    </row>
    <row r="22" spans="2:13" x14ac:dyDescent="0.25">
      <c r="B22" s="239" t="s">
        <v>110</v>
      </c>
      <c r="E22" s="239" t="str" cm="1">
        <f t="array" ref="E22">_xlfn.IFS(Stamdata!D15&lt;&gt;0,Stamdata!D15,Stamdata!D15=0,"-")</f>
        <v>-</v>
      </c>
    </row>
    <row r="23" spans="2:13" ht="15.75" thickBot="1" x14ac:dyDescent="0.3">
      <c r="B23" s="239" t="s">
        <v>107</v>
      </c>
      <c r="E23" s="240" t="str" cm="1">
        <f t="array" ref="E23">_xlfn.IFS(Stamdata!D16&lt;&gt;0,Stamdata!D16,Stamdata!D16=0,"-")</f>
        <v>-</v>
      </c>
    </row>
    <row r="24" spans="2:13" ht="15.75" thickBot="1" x14ac:dyDescent="0.3">
      <c r="B24" s="240" t="s">
        <v>111</v>
      </c>
    </row>
    <row r="26" spans="2:13" ht="15.75" thickBot="1" x14ac:dyDescent="0.3"/>
    <row r="27" spans="2:13" ht="15.75" thickBot="1" x14ac:dyDescent="0.3">
      <c r="B27" s="276" t="s">
        <v>101</v>
      </c>
    </row>
    <row r="28" spans="2:13" x14ac:dyDescent="0.25">
      <c r="B28" s="239" t="s">
        <v>68</v>
      </c>
      <c r="M28" s="276" t="s">
        <v>148</v>
      </c>
    </row>
    <row r="29" spans="2:13" x14ac:dyDescent="0.25">
      <c r="B29" s="239" t="s">
        <v>136</v>
      </c>
      <c r="M29" s="239" t="s">
        <v>122</v>
      </c>
    </row>
    <row r="30" spans="2:13" x14ac:dyDescent="0.25">
      <c r="B30" s="239" t="s">
        <v>139</v>
      </c>
      <c r="M30" s="239" t="s">
        <v>123</v>
      </c>
    </row>
    <row r="31" spans="2:13" ht="15.75" thickBot="1" x14ac:dyDescent="0.3">
      <c r="B31" s="239" t="s">
        <v>50</v>
      </c>
      <c r="M31" s="240" t="s">
        <v>120</v>
      </c>
    </row>
    <row r="32" spans="2:13" x14ac:dyDescent="0.25">
      <c r="B32" s="239" t="s">
        <v>140</v>
      </c>
    </row>
    <row r="33" spans="2:2" x14ac:dyDescent="0.25">
      <c r="B33" s="239" t="s">
        <v>72</v>
      </c>
    </row>
    <row r="34" spans="2:2" ht="15.75" thickBot="1" x14ac:dyDescent="0.3">
      <c r="B34" s="240" t="s">
        <v>141</v>
      </c>
    </row>
  </sheetData>
  <sheetProtection algorithmName="SHA-512" hashValue="rEi1XNUvqTluCA3zYkSMz7Y3+etxIOVlWqesgZNX/3mCx5JhnNaU/tDeZxatEdyhVnLdZ80hBfeVzay+F/gGZA==" saltValue="Jm9T2lkB3HdVtu9aEagwKQ==" spinCount="100000" sheet="1" objects="1" scenarios="1"/>
  <mergeCells count="1">
    <mergeCell ref="I7:K7"/>
  </mergeCells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5e3caed-6666-4962-99c0-17ba786c5c1d" xsi:nil="true"/>
    <lcf76f155ced4ddcb4097134ff3c332f xmlns="c3ac72ac-cbe0-4657-b0cb-68847e098f8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9D7CE848BF9A4C9DDEF9086533460C" ma:contentTypeVersion="12" ma:contentTypeDescription="Create a new document." ma:contentTypeScope="" ma:versionID="4d7d12b2a42dcf99f94a3708157b40e3">
  <xsd:schema xmlns:xsd="http://www.w3.org/2001/XMLSchema" xmlns:xs="http://www.w3.org/2001/XMLSchema" xmlns:p="http://schemas.microsoft.com/office/2006/metadata/properties" xmlns:ns2="c3ac72ac-cbe0-4657-b0cb-68847e098f8b" xmlns:ns3="75e3caed-6666-4962-99c0-17ba786c5c1d" targetNamespace="http://schemas.microsoft.com/office/2006/metadata/properties" ma:root="true" ma:fieldsID="03c2d22952e89786cbc82a776adaa9bf" ns2:_="" ns3:_="">
    <xsd:import namespace="c3ac72ac-cbe0-4657-b0cb-68847e098f8b"/>
    <xsd:import namespace="75e3caed-6666-4962-99c0-17ba786c5c1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ac72ac-cbe0-4657-b0cb-68847e098f8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f9553f63-5966-4a09-978d-72b299aea11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e3caed-6666-4962-99c0-17ba786c5c1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531ece8-23eb-4229-b855-da297888ca94}" ma:internalName="TaxCatchAll" ma:showField="CatchAllData" ma:web="75e3caed-6666-4962-99c0-17ba786c5c1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2DB764A-5B37-434D-B8B3-29C147D265FC}">
  <ds:schemaRefs>
    <ds:schemaRef ds:uri="http://schemas.microsoft.com/office/2006/metadata/properties"/>
    <ds:schemaRef ds:uri="http://schemas.microsoft.com/office/infopath/2007/PartnerControls"/>
    <ds:schemaRef ds:uri="e3470457-dcd2-4575-aa36-1b73b309c7ea"/>
    <ds:schemaRef ds:uri="77666bef-f9cb-4641-b943-3a88952834c2"/>
  </ds:schemaRefs>
</ds:datastoreItem>
</file>

<file path=customXml/itemProps2.xml><?xml version="1.0" encoding="utf-8"?>
<ds:datastoreItem xmlns:ds="http://schemas.openxmlformats.org/officeDocument/2006/customXml" ds:itemID="{945F4EB2-646B-4903-8951-F5A64FBA39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25222FB-1F79-4954-81AB-74322E81E10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5</vt:i4>
      </vt:variant>
    </vt:vector>
  </HeadingPairs>
  <TitlesOfParts>
    <vt:vector size="5" baseType="lpstr">
      <vt:lpstr>Stamdata</vt:lpstr>
      <vt:lpstr>Opsummering - rapporter</vt:lpstr>
      <vt:lpstr>Projektomk indtast</vt:lpstr>
      <vt:lpstr>Driftsscenarie-effekter indtast</vt:lpstr>
      <vt:lpstr>valglister og satser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Trine Enggaard Thomsen</dc:creator>
  <cp:keywords/>
  <dc:description/>
  <cp:lastModifiedBy>Søren Mølhave</cp:lastModifiedBy>
  <cp:revision/>
  <dcterms:created xsi:type="dcterms:W3CDTF">2021-03-25T07:24:38Z</dcterms:created>
  <dcterms:modified xsi:type="dcterms:W3CDTF">2025-04-01T09:36:39Z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936522-4ad9-4bf6-9758-d2ed212f7327_Enabled">
    <vt:lpwstr>True</vt:lpwstr>
  </property>
  <property fmtid="{D5CDD505-2E9C-101B-9397-08002B2CF9AE}" pid="3" name="MSIP_Label_a8936522-4ad9-4bf6-9758-d2ed212f7327_SiteId">
    <vt:lpwstr>9a97c27d-b83e-4694-b353-54bdbf18ab5b</vt:lpwstr>
  </property>
  <property fmtid="{D5CDD505-2E9C-101B-9397-08002B2CF9AE}" pid="4" name="MSIP_Label_a8936522-4ad9-4bf6-9758-d2ed212f7327_Owner">
    <vt:lpwstr>lan@sdu.dk</vt:lpwstr>
  </property>
  <property fmtid="{D5CDD505-2E9C-101B-9397-08002B2CF9AE}" pid="5" name="MSIP_Label_a8936522-4ad9-4bf6-9758-d2ed212f7327_SetDate">
    <vt:lpwstr>2021-11-11T07:12:09.2363420Z</vt:lpwstr>
  </property>
  <property fmtid="{D5CDD505-2E9C-101B-9397-08002B2CF9AE}" pid="6" name="MSIP_Label_a8936522-4ad9-4bf6-9758-d2ed212f7327_Name">
    <vt:lpwstr>Open</vt:lpwstr>
  </property>
  <property fmtid="{D5CDD505-2E9C-101B-9397-08002B2CF9AE}" pid="7" name="MSIP_Label_a8936522-4ad9-4bf6-9758-d2ed212f7327_Application">
    <vt:lpwstr>Microsoft Azure Information Protection</vt:lpwstr>
  </property>
  <property fmtid="{D5CDD505-2E9C-101B-9397-08002B2CF9AE}" pid="8" name="MSIP_Label_a8936522-4ad9-4bf6-9758-d2ed212f7327_ActionId">
    <vt:lpwstr>1f7dcb68-6b82-4d70-9075-f39fe36ca2d8</vt:lpwstr>
  </property>
  <property fmtid="{D5CDD505-2E9C-101B-9397-08002B2CF9AE}" pid="9" name="MSIP_Label_a8936522-4ad9-4bf6-9758-d2ed212f7327_Extended_MSFT_Method">
    <vt:lpwstr>Automatic</vt:lpwstr>
  </property>
  <property fmtid="{D5CDD505-2E9C-101B-9397-08002B2CF9AE}" pid="10" name="Sensitivity">
    <vt:lpwstr>Open</vt:lpwstr>
  </property>
  <property fmtid="{D5CDD505-2E9C-101B-9397-08002B2CF9AE}" pid="11" name="ContentTypeId">
    <vt:lpwstr>0x010100209D7CE848BF9A4C9DDEF9086533460C</vt:lpwstr>
  </property>
  <property fmtid="{D5CDD505-2E9C-101B-9397-08002B2CF9AE}" pid="12" name="MediaServiceImageTags">
    <vt:lpwstr/>
  </property>
</Properties>
</file>