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syddanskuni.sharepoint.com/sites/Indtgtsdkketvirksomhed2/Delte dokumenter/SDUnet/SDUnet-IV-filer/Budgetværktøjer/"/>
    </mc:Choice>
  </mc:AlternateContent>
  <xr:revisionPtr revIDLastSave="0" documentId="8_{8BCD64EA-5F5C-49AE-ADEC-4893FAF789AE}" xr6:coauthVersionLast="47" xr6:coauthVersionMax="47" xr10:uidLastSave="{00000000-0000-0000-0000-000000000000}"/>
  <bookViews>
    <workbookView xWindow="-110" yWindow="-110" windowWidth="19420" windowHeight="11500" tabRatio="760" xr2:uid="{00000000-000D-0000-FFFF-FFFF00000000}"/>
  </bookViews>
  <sheets>
    <sheet name="Budget - kursus" sheetId="48" r:id="rId1"/>
    <sheet name="Tilbud til kunde" sheetId="52" r:id="rId2"/>
    <sheet name="Quotation for Customer" sheetId="53" r:id="rId3"/>
    <sheet name="Budgetark" sheetId="50" r:id="rId4"/>
    <sheet name="Intern økonomi" sheetId="49" r:id="rId5"/>
    <sheet name="Kostpriser" sheetId="51" r:id="rId6"/>
  </sheets>
  <definedNames>
    <definedName name="afkrydsning">#REF!</definedName>
    <definedName name="institutionstyper">#REF!</definedName>
    <definedName name="kostprisVIP">#REF!</definedName>
    <definedName name="_xlnm.Print_Area" localSheetId="2">'Quotation for Customer'!$A$1:$I$40</definedName>
    <definedName name="_xlnm.Print_Area" localSheetId="1">'Tilbud til kunde'!$A$1:$I$40</definedName>
    <definedName name="Titel">#REF!</definedName>
    <definedName name="TitelTA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0" l="1"/>
  <c r="E32" i="50"/>
  <c r="B33" i="53" l="1"/>
  <c r="D18" i="53"/>
  <c r="B17" i="53"/>
  <c r="B39" i="49"/>
  <c r="D55" i="49"/>
  <c r="D56" i="49"/>
  <c r="D54" i="49"/>
  <c r="C55" i="49"/>
  <c r="C56" i="49"/>
  <c r="C54" i="49"/>
  <c r="B55" i="49"/>
  <c r="B56" i="49"/>
  <c r="B54" i="49"/>
  <c r="B27" i="49" l="1"/>
  <c r="B28" i="49"/>
  <c r="B29" i="49"/>
  <c r="B30" i="49"/>
  <c r="B31" i="49"/>
  <c r="B32" i="49"/>
  <c r="B33" i="49"/>
  <c r="B34" i="49"/>
  <c r="B35" i="49"/>
  <c r="B26" i="49"/>
  <c r="C27" i="49"/>
  <c r="C28" i="49"/>
  <c r="C29" i="49"/>
  <c r="C30" i="49"/>
  <c r="C31" i="49"/>
  <c r="C32" i="49"/>
  <c r="C33" i="49"/>
  <c r="C34" i="49"/>
  <c r="C35" i="49"/>
  <c r="C26" i="49"/>
  <c r="B33" i="52"/>
  <c r="D18" i="52"/>
  <c r="B17" i="52"/>
  <c r="K4" i="51"/>
  <c r="K22" i="51"/>
  <c r="C13" i="50"/>
  <c r="C12" i="50"/>
  <c r="C10" i="50"/>
  <c r="L71" i="48"/>
  <c r="J17" i="48"/>
  <c r="D43" i="49" s="1"/>
  <c r="C42" i="49"/>
  <c r="C43" i="49"/>
  <c r="C44" i="49"/>
  <c r="C45" i="49"/>
  <c r="C46" i="49"/>
  <c r="C47" i="49"/>
  <c r="C48" i="49"/>
  <c r="C49" i="49"/>
  <c r="C50" i="49"/>
  <c r="C41" i="49"/>
  <c r="B42" i="49"/>
  <c r="B43" i="49"/>
  <c r="B44" i="49"/>
  <c r="B45" i="49"/>
  <c r="B46" i="49"/>
  <c r="B47" i="49"/>
  <c r="B48" i="49"/>
  <c r="B49" i="49"/>
  <c r="B50" i="49"/>
  <c r="B41" i="49"/>
  <c r="E51" i="50" l="1"/>
  <c r="O51" i="50" s="1"/>
  <c r="E49" i="50"/>
  <c r="O49" i="50" s="1"/>
  <c r="E47" i="50"/>
  <c r="O47" i="50" s="1"/>
  <c r="E46" i="50"/>
  <c r="O46" i="50" s="1"/>
  <c r="E45" i="50"/>
  <c r="O45" i="50" s="1"/>
  <c r="E44" i="50"/>
  <c r="O44" i="50" s="1"/>
  <c r="O32" i="50"/>
  <c r="E31" i="50"/>
  <c r="O31" i="50" s="1"/>
  <c r="E30" i="50"/>
  <c r="O30" i="50" s="1"/>
  <c r="E25" i="50"/>
  <c r="O25" i="50" s="1"/>
  <c r="E22" i="50"/>
  <c r="O22" i="50" s="1"/>
  <c r="O23" i="50"/>
  <c r="K53" i="50"/>
  <c r="L53" i="50"/>
  <c r="M53" i="50"/>
  <c r="N53" i="50"/>
  <c r="J54" i="50"/>
  <c r="K54" i="50"/>
  <c r="L54" i="50"/>
  <c r="M54" i="50"/>
  <c r="N54" i="50"/>
  <c r="F54" i="50"/>
  <c r="G54" i="50"/>
  <c r="H54" i="50"/>
  <c r="I54" i="50"/>
  <c r="K33" i="48"/>
  <c r="K32" i="48"/>
  <c r="K31" i="48"/>
  <c r="E18" i="50"/>
  <c r="F18" i="50" s="1"/>
  <c r="G18" i="50" s="1"/>
  <c r="H18" i="50" s="1"/>
  <c r="I18" i="50" s="1"/>
  <c r="J18" i="50" s="1"/>
  <c r="K18" i="50" s="1"/>
  <c r="L18" i="50" s="1"/>
  <c r="M18" i="50" s="1"/>
  <c r="N18" i="50" s="1"/>
  <c r="D57" i="48"/>
  <c r="D56" i="48"/>
  <c r="D52" i="48"/>
  <c r="D51" i="48"/>
  <c r="D49" i="48"/>
  <c r="D48" i="48"/>
  <c r="D47" i="48"/>
  <c r="D46" i="48"/>
  <c r="D45" i="48"/>
  <c r="D44" i="48"/>
  <c r="D43" i="48"/>
  <c r="D38" i="48"/>
  <c r="D37" i="48"/>
  <c r="D36" i="48"/>
  <c r="D32" i="48"/>
  <c r="D33" i="48"/>
  <c r="D31" i="48"/>
  <c r="D28" i="48"/>
  <c r="D26" i="48"/>
  <c r="D16" i="48"/>
  <c r="D17" i="48"/>
  <c r="D18" i="48"/>
  <c r="D19" i="48"/>
  <c r="D20" i="48"/>
  <c r="D21" i="48"/>
  <c r="D22" i="48"/>
  <c r="D23" i="48"/>
  <c r="D24" i="48"/>
  <c r="D15" i="48"/>
  <c r="K24" i="48"/>
  <c r="E35" i="49" s="1"/>
  <c r="K23" i="48"/>
  <c r="E34" i="49" s="1"/>
  <c r="K22" i="48"/>
  <c r="E33" i="49" s="1"/>
  <c r="K21" i="48"/>
  <c r="E32" i="49" s="1"/>
  <c r="K20" i="48"/>
  <c r="E31" i="49" s="1"/>
  <c r="K19" i="48"/>
  <c r="E30" i="49" s="1"/>
  <c r="K18" i="48"/>
  <c r="E29" i="49" s="1"/>
  <c r="K17" i="48"/>
  <c r="E28" i="49" s="1"/>
  <c r="K16" i="48"/>
  <c r="E27" i="49" s="1"/>
  <c r="K15" i="48"/>
  <c r="K29" i="51"/>
  <c r="K28" i="51"/>
  <c r="K27" i="51"/>
  <c r="K26" i="51"/>
  <c r="K25" i="51"/>
  <c r="K24" i="51"/>
  <c r="K23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6" i="51"/>
  <c r="K5" i="51"/>
  <c r="O40" i="50"/>
  <c r="O39" i="50"/>
  <c r="O38" i="50"/>
  <c r="O37" i="50"/>
  <c r="O36" i="50"/>
  <c r="O35" i="50"/>
  <c r="O34" i="50"/>
  <c r="N56" i="50" l="1"/>
  <c r="E26" i="49"/>
  <c r="E18" i="49" s="1"/>
  <c r="M56" i="50"/>
  <c r="L56" i="50"/>
  <c r="K56" i="50"/>
  <c r="I53" i="50"/>
  <c r="I56" i="50" s="1"/>
  <c r="G53" i="50"/>
  <c r="G56" i="50" s="1"/>
  <c r="F53" i="50"/>
  <c r="F56" i="50" s="1"/>
  <c r="J53" i="50"/>
  <c r="J56" i="50" s="1"/>
  <c r="H53" i="50"/>
  <c r="H56" i="50" s="1"/>
  <c r="F67" i="48" l="1"/>
  <c r="L33" i="48" l="1"/>
  <c r="E28" i="50" s="1"/>
  <c r="O28" i="50" s="1"/>
  <c r="L17" i="48"/>
  <c r="E43" i="49" s="1"/>
  <c r="L36" i="48"/>
  <c r="E29" i="50" s="1"/>
  <c r="L51" i="48"/>
  <c r="E48" i="50" s="1"/>
  <c r="O48" i="50" s="1"/>
  <c r="L45" i="48"/>
  <c r="E43" i="50" s="1"/>
  <c r="O43" i="50" s="1"/>
  <c r="L44" i="48"/>
  <c r="E42" i="50" s="1"/>
  <c r="O42" i="50" s="1"/>
  <c r="L43" i="48"/>
  <c r="L32" i="48"/>
  <c r="L31" i="48"/>
  <c r="J15" i="48"/>
  <c r="J16" i="48"/>
  <c r="J24" i="48"/>
  <c r="J23" i="48"/>
  <c r="J22" i="48"/>
  <c r="J21" i="48"/>
  <c r="J20" i="48"/>
  <c r="J19" i="48"/>
  <c r="J18" i="48"/>
  <c r="C24" i="48"/>
  <c r="C23" i="48"/>
  <c r="C22" i="48"/>
  <c r="C21" i="48"/>
  <c r="C20" i="48"/>
  <c r="C19" i="48"/>
  <c r="C18" i="48"/>
  <c r="C15" i="48"/>
  <c r="C16" i="48"/>
  <c r="C17" i="48"/>
  <c r="E51" i="48"/>
  <c r="K30" i="48"/>
  <c r="I30" i="48"/>
  <c r="L24" i="48" l="1"/>
  <c r="E50" i="49" s="1"/>
  <c r="D50" i="49"/>
  <c r="L23" i="48"/>
  <c r="E49" i="49" s="1"/>
  <c r="D49" i="49"/>
  <c r="L22" i="48"/>
  <c r="E48" i="49" s="1"/>
  <c r="D48" i="49"/>
  <c r="L21" i="48"/>
  <c r="E47" i="49" s="1"/>
  <c r="D47" i="49"/>
  <c r="L20" i="48"/>
  <c r="E46" i="49" s="1"/>
  <c r="D46" i="49"/>
  <c r="L19" i="48"/>
  <c r="E45" i="49" s="1"/>
  <c r="D45" i="49"/>
  <c r="L18" i="48"/>
  <c r="E44" i="49" s="1"/>
  <c r="D44" i="49"/>
  <c r="D41" i="49"/>
  <c r="L15" i="48"/>
  <c r="E41" i="49" s="1"/>
  <c r="C4" i="49"/>
  <c r="L57" i="48"/>
  <c r="E41" i="50"/>
  <c r="E26" i="50"/>
  <c r="O26" i="50" s="1"/>
  <c r="E55" i="49"/>
  <c r="E24" i="50"/>
  <c r="O24" i="50" s="1"/>
  <c r="E54" i="49"/>
  <c r="E27" i="50"/>
  <c r="O27" i="50" s="1"/>
  <c r="E56" i="49"/>
  <c r="D42" i="49"/>
  <c r="L16" i="48"/>
  <c r="O29" i="50"/>
  <c r="C3" i="49" l="1"/>
  <c r="C9" i="49" s="1"/>
  <c r="O41" i="50"/>
  <c r="E54" i="50"/>
  <c r="O54" i="50" s="1"/>
  <c r="L56" i="48"/>
  <c r="L58" i="48" s="1"/>
  <c r="C5" i="49" s="1"/>
  <c r="E21" i="50"/>
  <c r="O21" i="50" s="1"/>
  <c r="E42" i="49"/>
  <c r="L54" i="48"/>
  <c r="E53" i="50" l="1"/>
  <c r="O53" i="50" s="1"/>
  <c r="L60" i="48"/>
  <c r="L64" i="48" s="1"/>
  <c r="F68" i="48" s="1"/>
  <c r="F69" i="48" s="1"/>
  <c r="G38" i="52" l="1"/>
  <c r="G38" i="53"/>
  <c r="G39" i="53" s="1"/>
  <c r="G40" i="53" s="1"/>
  <c r="E56" i="50"/>
  <c r="O56" i="50" s="1"/>
  <c r="E57" i="50" s="1"/>
  <c r="L67" i="48"/>
  <c r="L68" i="48" s="1"/>
  <c r="C14" i="50"/>
  <c r="F73" i="48"/>
  <c r="L73" i="48"/>
  <c r="G39" i="52" l="1"/>
  <c r="G40" i="52" s="1"/>
  <c r="O57" i="50"/>
  <c r="L72" i="48"/>
  <c r="L69" i="48"/>
  <c r="F72" i="48"/>
  <c r="C6" i="49" l="1"/>
  <c r="C7" i="49" s="1"/>
  <c r="E14" i="49" s="1"/>
  <c r="E22" i="4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B4285A-009C-450B-B87D-A66AC696E462}" keepAlive="1" name="Forespørgsel - Tabel1" description="Forbindelse til forespørgslen 'Tabel1' i projektmappen." type="5" refreshedVersion="0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<sst xmlns="http://schemas.openxmlformats.org/spreadsheetml/2006/main" count="399" uniqueCount="282">
  <si>
    <t>Budget - Kursus</t>
  </si>
  <si>
    <t>Stamdata</t>
  </si>
  <si>
    <t>Kursusnavn</t>
  </si>
  <si>
    <t>[Indtast kursusnavn]</t>
  </si>
  <si>
    <t>Kort beskrivelse af kurset og forløbet</t>
  </si>
  <si>
    <t>[Indtast kort beskrivelse af kurset]</t>
  </si>
  <si>
    <r>
      <rPr>
        <b/>
        <sz val="11"/>
        <color theme="1"/>
        <rFont val="Aptos"/>
        <family val="2"/>
      </rPr>
      <t>Bevillingsgiver</t>
    </r>
    <r>
      <rPr>
        <sz val="11"/>
        <color theme="1"/>
        <rFont val="Aptos"/>
        <family val="2"/>
      </rPr>
      <t xml:space="preserve"> </t>
    </r>
    <r>
      <rPr>
        <i/>
        <sz val="11"/>
        <color theme="1"/>
        <rFont val="Aptos"/>
        <family val="2"/>
      </rPr>
      <t>(virksomhed)</t>
    </r>
  </si>
  <si>
    <t>[Indtast kunde-/virksomhedsnavn]</t>
  </si>
  <si>
    <t>Bevillingshaver</t>
  </si>
  <si>
    <t>[Indtast navn SDU bevillingshaver]</t>
  </si>
  <si>
    <t>Dato for tilbud</t>
  </si>
  <si>
    <t>[dd-mm-åååå]</t>
  </si>
  <si>
    <t>Kursusstart</t>
  </si>
  <si>
    <t>Afholdelsessted</t>
  </si>
  <si>
    <t>[Indtast lokation]</t>
  </si>
  <si>
    <t>Antal kursusdage/timer</t>
  </si>
  <si>
    <t>[Indtast kursusdage/-timer]</t>
  </si>
  <si>
    <t>Antal forløb (vælg fra liste)</t>
  </si>
  <si>
    <t>Kostpris pr. forløb</t>
  </si>
  <si>
    <t>Løn til projektmedarbejdere</t>
  </si>
  <si>
    <t>Analysenr.</t>
  </si>
  <si>
    <t>OH</t>
  </si>
  <si>
    <t>Titel</t>
  </si>
  <si>
    <t>Navn</t>
  </si>
  <si>
    <t>Timer for kørsel</t>
  </si>
  <si>
    <t>Direkte arbejdstimer</t>
  </si>
  <si>
    <t>Arbejdstimer i alt</t>
  </si>
  <si>
    <t>Timeløn</t>
  </si>
  <si>
    <r>
      <t xml:space="preserve">Beløb </t>
    </r>
    <r>
      <rPr>
        <b/>
        <sz val="8"/>
        <color theme="1"/>
        <rFont val="Aptos"/>
        <family val="2"/>
      </rPr>
      <t>(ekskl. OH)</t>
    </r>
  </si>
  <si>
    <t>Vælg titel…</t>
  </si>
  <si>
    <t>[Indtast navn]</t>
  </si>
  <si>
    <r>
      <t xml:space="preserve">Honoraraflønning </t>
    </r>
    <r>
      <rPr>
        <i/>
        <sz val="11"/>
        <color theme="1"/>
        <rFont val="Aptos"/>
        <family val="2"/>
      </rPr>
      <t>(ikke ansat på SDU)</t>
    </r>
  </si>
  <si>
    <t>Konsulentydelser – ekstern underviser med CVR nummer</t>
  </si>
  <si>
    <t>Admini-stration</t>
  </si>
  <si>
    <t>Opgave</t>
  </si>
  <si>
    <t>Vælg fra liste…</t>
  </si>
  <si>
    <t>Øvrig drift</t>
  </si>
  <si>
    <t>SDU - Interne ydelser</t>
  </si>
  <si>
    <t>Antal deltagere</t>
  </si>
  <si>
    <t>Antal dage</t>
  </si>
  <si>
    <t>Beløb pr. deltager</t>
  </si>
  <si>
    <t>SDU-forplejning - deltagerer og undervisere</t>
  </si>
  <si>
    <t>Markedsføring - trykt på SDU</t>
  </si>
  <si>
    <t>Øvrig drift - andre SDU omkostninger</t>
  </si>
  <si>
    <r>
      <t xml:space="preserve">Leje af lokale til undervisning (på SDU) - </t>
    </r>
    <r>
      <rPr>
        <i/>
        <sz val="11"/>
        <color theme="1"/>
        <rFont val="Aptos"/>
        <family val="2"/>
      </rPr>
      <t>pris kan fås ved henvendelse til 8888@sdu.dk</t>
    </r>
  </si>
  <si>
    <t>Eksterne ydelser:</t>
  </si>
  <si>
    <t>Hotel-konferencepakke – hel dag</t>
  </si>
  <si>
    <t>Hotel-pakke - halv dag</t>
  </si>
  <si>
    <t>Indkvartering/hotelovernatning – kursister</t>
  </si>
  <si>
    <t>Rejseudgifter via zExpense - undervisere og konsulenter</t>
  </si>
  <si>
    <r>
      <t xml:space="preserve">Kursusmateriale (direkte udgifter til artikler/bøger mv) </t>
    </r>
    <r>
      <rPr>
        <i/>
        <sz val="11"/>
        <color theme="1"/>
        <rFont val="Aptos"/>
        <family val="2"/>
      </rPr>
      <t>- ikke leveret af SDU</t>
    </r>
  </si>
  <si>
    <r>
      <t xml:space="preserve">Markedsføring (direkte udgifter, annoncer, tryksager mv.) </t>
    </r>
    <r>
      <rPr>
        <i/>
        <sz val="11"/>
        <color theme="1"/>
        <rFont val="Aptos"/>
        <family val="2"/>
      </rPr>
      <t>- ikke leveret af SDU</t>
    </r>
  </si>
  <si>
    <t>Leje af lokale til undervisning (ikke på SDU)</t>
  </si>
  <si>
    <t>Antal vingaver</t>
  </si>
  <si>
    <t>Beløb pr. gave</t>
  </si>
  <si>
    <t>I alt direkte omkostninger pr. forløb</t>
  </si>
  <si>
    <t>Andel af indirekte omkostninger beregnet af SDUs omkostninger (OH)</t>
  </si>
  <si>
    <t>Andel af indirekte omkostninger beregnet af konsulentomkostninger og eksterne ydelser (OH)</t>
  </si>
  <si>
    <t>Dækning af indirekte omkostninger (OH)</t>
  </si>
  <si>
    <t>Samlede omkostninger pr. forløb (minimumspris)</t>
  </si>
  <si>
    <t>Forventet overskud pr. forløb</t>
  </si>
  <si>
    <t>Total pr. forløb</t>
  </si>
  <si>
    <t>Samlet økonomisk oversigt</t>
  </si>
  <si>
    <t>Antal forløb</t>
  </si>
  <si>
    <t>Budgetteret kostpris pr. forløb</t>
  </si>
  <si>
    <t>Aftalt pris pr. forløb</t>
  </si>
  <si>
    <t>Kostpris for samlet kursus</t>
  </si>
  <si>
    <t>Samlet kursus-indtægt</t>
  </si>
  <si>
    <t>Overskud samlet kursus</t>
  </si>
  <si>
    <t>Deltagergebyr (samlet kursus)</t>
  </si>
  <si>
    <t>Antal deltagere (fra beregning af forløb/SDU-forplejning)</t>
  </si>
  <si>
    <t>Antal deltagere (minimum for break even)</t>
  </si>
  <si>
    <t>Deltagergebyr pr. kursus (minimumspris)</t>
  </si>
  <si>
    <t>Antal deltagere (inkl. forventet overskud)</t>
  </si>
  <si>
    <t>Deltagergebyr pr. kursus (forventet overskud)</t>
  </si>
  <si>
    <t>[Virksomhedsnavn]</t>
  </si>
  <si>
    <t>Syddansk Universitet</t>
  </si>
  <si>
    <t>[Kontaktperson]</t>
  </si>
  <si>
    <t>Campusvej 55</t>
  </si>
  <si>
    <t>[Adresse 1]</t>
  </si>
  <si>
    <t>5230 Odense M</t>
  </si>
  <si>
    <t>[Postnummer, By]</t>
  </si>
  <si>
    <t>CVR-nr.:</t>
  </si>
  <si>
    <t>[CVR_nummer]</t>
  </si>
  <si>
    <t>Tlf.nr.:</t>
  </si>
  <si>
    <t>[Telefonnummer]</t>
  </si>
  <si>
    <t>Tilbud</t>
  </si>
  <si>
    <t>Tak for jeres forespørgsel. Vi har hermed fornøjelsen at tilbyde følgende:</t>
  </si>
  <si>
    <t>Beskrivelse af kursus:</t>
  </si>
  <si>
    <t>Tilbuddet omfatter:</t>
  </si>
  <si>
    <t>- Undervisning</t>
  </si>
  <si>
    <t>- Undervisningsmateriale</t>
  </si>
  <si>
    <t>- Forplejning</t>
  </si>
  <si>
    <t>- Overnatning</t>
  </si>
  <si>
    <t>- Osv. osv.</t>
  </si>
  <si>
    <t>Kontaktperson hos SDU:</t>
  </si>
  <si>
    <t>[Navn + telefonnr.]</t>
  </si>
  <si>
    <t>Pris</t>
  </si>
  <si>
    <t>Subtotal:</t>
  </si>
  <si>
    <t>kr.</t>
  </si>
  <si>
    <t>25,00% moms:</t>
  </si>
  <si>
    <t>Total DKK:</t>
  </si>
  <si>
    <t>[Company name]</t>
  </si>
  <si>
    <t>[Contact person]</t>
  </si>
  <si>
    <t>[Address 1]</t>
  </si>
  <si>
    <t>[Postcode, City]</t>
  </si>
  <si>
    <t>Registration number.:</t>
  </si>
  <si>
    <t>[Registration number]</t>
  </si>
  <si>
    <t xml:space="preserve">Telephone number: </t>
  </si>
  <si>
    <t>[Telephone number]</t>
  </si>
  <si>
    <t>Quotation</t>
  </si>
  <si>
    <t>Thank you for your inquiry. We are pleased to present the following quotation:</t>
  </si>
  <si>
    <t>Course Description:</t>
  </si>
  <si>
    <t>The quotation includes:</t>
  </si>
  <si>
    <t>- instruction</t>
  </si>
  <si>
    <t>- course materials</t>
  </si>
  <si>
    <t>- catering</t>
  </si>
  <si>
    <t>- accommodation</t>
  </si>
  <si>
    <t>- etc.</t>
  </si>
  <si>
    <t>Contact person at SDU:</t>
  </si>
  <si>
    <t>[Name + phone number]</t>
  </si>
  <si>
    <t>Price</t>
  </si>
  <si>
    <t>25,00% VAT:</t>
  </si>
  <si>
    <t>Budgetark</t>
  </si>
  <si>
    <t>Projekttype</t>
  </si>
  <si>
    <t>T-01 - STANDARD</t>
  </si>
  <si>
    <t>Dato for budgetudarbejdelse</t>
  </si>
  <si>
    <t>Dato for budgetstart</t>
  </si>
  <si>
    <t>Dato for budgetslut</t>
  </si>
  <si>
    <t>Projektnummer</t>
  </si>
  <si>
    <t>[xx-xxxxx-xxxxxxx]</t>
  </si>
  <si>
    <t>Projekttitel</t>
  </si>
  <si>
    <t>Indeværende år (skal udfyldes)</t>
  </si>
  <si>
    <t>Bevillingsgiver</t>
  </si>
  <si>
    <t>Samlet bevilling i alt</t>
  </si>
  <si>
    <t>Underkonto</t>
  </si>
  <si>
    <t>UK90</t>
  </si>
  <si>
    <t>Budget</t>
  </si>
  <si>
    <t>Analysenummer</t>
  </si>
  <si>
    <t>Opgavenavn</t>
  </si>
  <si>
    <t>Artskonto</t>
  </si>
  <si>
    <t>Total</t>
  </si>
  <si>
    <t>01100</t>
  </si>
  <si>
    <t>[T01 VIP-løn] Samlet løn projektmedarbejdere</t>
  </si>
  <si>
    <t>180000</t>
  </si>
  <si>
    <t>01700</t>
  </si>
  <si>
    <t>[T01 Drift] Honoraraflønning (ikke ansat på SDU)</t>
  </si>
  <si>
    <t>220000</t>
  </si>
  <si>
    <t>[T01 Drift] Konsulentydelser – ekstern underviser med CVR nummer</t>
  </si>
  <si>
    <t>01200</t>
  </si>
  <si>
    <t>[T01 Drift] Kursusadministration</t>
  </si>
  <si>
    <t>[T01 Drift] Kommunikation</t>
  </si>
  <si>
    <t>[T01 Drift] Studentermedhjælp</t>
  </si>
  <si>
    <t>[T01 Drift] Dataanalyse</t>
  </si>
  <si>
    <t>[T01 Drift] Andet projektadmin.</t>
  </si>
  <si>
    <t>01400</t>
  </si>
  <si>
    <t>[T01 Drift] SDU-forplejning - deltagerer og undervisere</t>
  </si>
  <si>
    <t>[T01 Drift] Markedsføring - trykt på SDU</t>
  </si>
  <si>
    <t>[T01 Drift] Øvrig drift - andre SDU omkostninger</t>
  </si>
  <si>
    <t>01800</t>
  </si>
  <si>
    <t>[T01 Drift] Leje af lokale til undervisning (på SDU)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</si>
  <si>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</si>
  <si>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</si>
  <si>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</si>
  <si>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</si>
  <si>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</si>
  <si>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</si>
  <si>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</si>
  <si>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</si>
  <si>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[T01 Drift] Hotel-konferencepakke – hel dag</t>
  </si>
  <si>
    <t>[T01 Drift] Hotel-pakke - halv dag</t>
  </si>
  <si>
    <t>[T01 Drift] Indkvartering/hotelovernatning – kursister</t>
  </si>
  <si>
    <t>[T01 Drift] Rejseudgifter via zExpense - undervisere og konsulenter</t>
  </si>
  <si>
    <t>[T01 Drift] Kursusmateriale (direkte udgifter til artikler/bøger mv)</t>
  </si>
  <si>
    <t>[T01 Drift] Markedsføring (direkte udgifter, annoncer, tryksager mv.)</t>
  </si>
  <si>
    <t>[T01 Drift] Leje af lokale til undervisning (ikke på SDU)</t>
  </si>
  <si>
    <t>[T01 Drift] Vingaver</t>
  </si>
  <si>
    <t>[T01 Drift] Øvrig drift</t>
  </si>
  <si>
    <t>01990</t>
  </si>
  <si>
    <t>[T01 Overskud UK90]</t>
  </si>
  <si>
    <t>431085</t>
  </si>
  <si>
    <t>09990</t>
  </si>
  <si>
    <t>Overhead 120%</t>
  </si>
  <si>
    <t>431000</t>
  </si>
  <si>
    <t>Overhead 10%</t>
  </si>
  <si>
    <t>UK10</t>
  </si>
  <si>
    <t>I alt</t>
  </si>
  <si>
    <t>UK90 - Oversigt</t>
  </si>
  <si>
    <t>Løn</t>
  </si>
  <si>
    <t>Drift</t>
  </si>
  <si>
    <t>Indirekte omkostninger (OH)</t>
  </si>
  <si>
    <t>Overskud/underskud til institut</t>
  </si>
  <si>
    <t>Projektafgift (20% af de direkte udgifter)</t>
  </si>
  <si>
    <t>Intern fordeling/disponering af overskud</t>
  </si>
  <si>
    <t>Fordeling af overskud</t>
  </si>
  <si>
    <t>Rest overskud - evt. disponering efter aftale med ansvarlig VIP</t>
  </si>
  <si>
    <t>Eks. Engangsvederlag</t>
  </si>
  <si>
    <t>Forsker XX</t>
  </si>
  <si>
    <t>Eks. Konference til USA</t>
  </si>
  <si>
    <t>Forsker YY</t>
  </si>
  <si>
    <t>Eks. "Faglig erfaring, - netværk og - udvikling"  (udfyldes nedenfor)</t>
  </si>
  <si>
    <t>Eks. Administrativt personale</t>
  </si>
  <si>
    <t>Rest til enhed</t>
  </si>
  <si>
    <t>Faglig erfaring, netværk og udvikling</t>
  </si>
  <si>
    <t>Antal timer</t>
  </si>
  <si>
    <t>Omregnet til beløb</t>
  </si>
  <si>
    <t>Lønompostering</t>
  </si>
  <si>
    <t>VIP - Andel pr. institut - direkte aflønning af arbejdstimer</t>
  </si>
  <si>
    <t>Timer til bogføring</t>
  </si>
  <si>
    <t>Beløb på projektet</t>
  </si>
  <si>
    <t>Administration</t>
  </si>
  <si>
    <t>TAP - Andel pr. institut - direkte aflønning af arbejdstimer</t>
  </si>
  <si>
    <t>VIP-projektmedarbejder</t>
  </si>
  <si>
    <t>Institut</t>
  </si>
  <si>
    <t>EAN</t>
  </si>
  <si>
    <t>omk</t>
  </si>
  <si>
    <t>kort navn</t>
  </si>
  <si>
    <t>institutleder</t>
  </si>
  <si>
    <t xml:space="preserve">Økonomimedarb. </t>
  </si>
  <si>
    <t>Stilling - kostpris tilrettet - 2025 priser</t>
  </si>
  <si>
    <t>KOST
PRIS
pr. time</t>
  </si>
  <si>
    <t>IV-Salgspris pr. time</t>
  </si>
  <si>
    <t>Vælg arbejdssted…</t>
  </si>
  <si>
    <t/>
  </si>
  <si>
    <t>SAMF FØS</t>
  </si>
  <si>
    <t>SAM FØS</t>
  </si>
  <si>
    <t>Torben Durck Johansen</t>
  </si>
  <si>
    <t>Tanja H. Hansen</t>
  </si>
  <si>
    <t>SAMF UDD</t>
  </si>
  <si>
    <t>SAM UDD</t>
  </si>
  <si>
    <t>Annette Schmidt</t>
  </si>
  <si>
    <t>Professor</t>
  </si>
  <si>
    <t>Professor, MSO</t>
  </si>
  <si>
    <t>Institut for Erhverv og Bæredygtighed</t>
  </si>
  <si>
    <t>IEB</t>
  </si>
  <si>
    <t>Christian Elmelund-Præstekær</t>
  </si>
  <si>
    <t>Hanne Damkjær/Anette Skov Johnsen</t>
  </si>
  <si>
    <t>Lektor</t>
  </si>
  <si>
    <t>Økonomisk Institut</t>
  </si>
  <si>
    <t>ECON</t>
  </si>
  <si>
    <t>Lone Grønbæk</t>
  </si>
  <si>
    <t>Astrid Holm Nielsen</t>
  </si>
  <si>
    <t>Adjunkt</t>
  </si>
  <si>
    <t>Institut for Virksomhedsledelse</t>
  </si>
  <si>
    <t>IVL</t>
  </si>
  <si>
    <t>Dannie Kjeldgaard</t>
  </si>
  <si>
    <t>Zameer Nasiri</t>
  </si>
  <si>
    <t>Post Doc</t>
  </si>
  <si>
    <t>Interdisciplinary Centre on Population Dynamics (CPop)</t>
  </si>
  <si>
    <t>CPop</t>
  </si>
  <si>
    <t>Annette Baudisch</t>
  </si>
  <si>
    <t>Lars Henrik Pedersen</t>
  </si>
  <si>
    <t>Videnskabelig assistent</t>
  </si>
  <si>
    <t>Juridisk Institut</t>
  </si>
  <si>
    <t>JURA</t>
  </si>
  <si>
    <t>Hanne Søndergaard Birkmose</t>
  </si>
  <si>
    <t>Dorthe Carstensen</t>
  </si>
  <si>
    <t>Ph.d.   HUM/NAT/SAMF/TEK</t>
  </si>
  <si>
    <t>Institut for Statskundskab</t>
  </si>
  <si>
    <t>STAT</t>
  </si>
  <si>
    <t>Signe Pihl-Thingvad</t>
  </si>
  <si>
    <t>Anette Schmidt/Ann Skovly</t>
  </si>
  <si>
    <t>Ph.d.   SUND</t>
  </si>
  <si>
    <t>Chefkonsulent</t>
  </si>
  <si>
    <t>Specialkonsulent</t>
  </si>
  <si>
    <t xml:space="preserve">OH i % til beregning i denne aktivitet </t>
  </si>
  <si>
    <t>Undervisningsassistent</t>
  </si>
  <si>
    <t>Valgfri stillingskategori</t>
  </si>
  <si>
    <t>TAP-administration</t>
  </si>
  <si>
    <t>AC, fuldmægtig</t>
  </si>
  <si>
    <t>HK, laborant</t>
  </si>
  <si>
    <t>HK, sekretær</t>
  </si>
  <si>
    <t>Studentermedhjælp HK</t>
  </si>
  <si>
    <t>Kilde: Prisblad for indtægtsdækket virksomhed</t>
  </si>
  <si>
    <t>https://sdunet.dk/da/servicesider/oekonomi/budget/loenoversigtoeko/inernt-cirk-vedr,-d-,-indtaegtsgivende-virksomhed</t>
  </si>
  <si>
    <t>Årlige lønsatser pr. 1/4 samt øvrige timesatser for diverse stillingskategorier kan findes via LINK:</t>
  </si>
  <si>
    <t>https://sdunet.dk/da/servicesider/oekonomi/budget/loenoversigtoeko/loensatser</t>
  </si>
  <si>
    <t>Tjek selv timepris i QlikView. Løn (Timepris)</t>
  </si>
  <si>
    <t>Overhead</t>
  </si>
  <si>
    <t>Overhead af direkte omkostninger (120 %)</t>
  </si>
  <si>
    <t>Overhead af konsulentomkostninger (10 %)</t>
  </si>
  <si>
    <t>Budgetposter: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</si>
</sst>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0\ [$kr.-406]_-;\-* #,##0.00\ [$kr.-406]_-;_-* &quot;-&quot;??\ [$kr.-406]_-;_-@_-"/>
    <numFmt numFmtId="168" formatCode="#,##0_ ;\-#,##0\ "/>
    <numFmt numFmtId="169" formatCode="#,##0;\-#,##0;"/>
    <numFmt numFmtId="170" formatCode="_-* #,##0.00\ _k_r_._-;\-* #,##0.00\ _k_r_._-;_-* &quot;-&quot;??\ _k_r_._-;_-@_-"/>
    <numFmt numFmtId="171" formatCode="#,##0.00_ ;\-#,##0.00\ 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3"/>
      <name val="Arial"/>
      <family val="2"/>
    </font>
    <font>
      <b/>
      <sz val="8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ptos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Aptos"/>
      <family val="2"/>
    </font>
    <font>
      <b/>
      <sz val="11"/>
      <name val="Aptos"/>
      <family val="2"/>
    </font>
    <font>
      <sz val="8"/>
      <color theme="0"/>
      <name val="Calibri"/>
      <family val="2"/>
      <scheme val="minor"/>
    </font>
    <font>
      <sz val="11"/>
      <color theme="3"/>
      <name val="Aptos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8"/>
      <color theme="3"/>
      <name val="Aptos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b/>
      <i/>
      <sz val="11"/>
      <name val="Aptos"/>
      <family val="2"/>
    </font>
    <font>
      <b/>
      <i/>
      <sz val="11"/>
      <color theme="1"/>
      <name val="Aptos"/>
      <family val="2"/>
    </font>
    <font>
      <b/>
      <sz val="28"/>
      <color theme="0"/>
      <name val="Aptos"/>
      <family val="2"/>
    </font>
    <font>
      <sz val="28"/>
      <color theme="1"/>
      <name val="Aptos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gradientFill>
        <stop position="0">
          <color theme="0"/>
        </stop>
        <stop position="0.5">
          <color theme="8" tint="0.40000610370189521"/>
        </stop>
        <stop position="1">
          <color theme="0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15">
    <xf numFmtId="0" fontId="0" fillId="0" borderId="0"/>
    <xf numFmtId="4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3" borderId="0" applyNumberFormat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0" fontId="6" fillId="2" borderId="0">
      <alignment horizontal="right"/>
    </xf>
    <xf numFmtId="0" fontId="5" fillId="2" borderId="0">
      <alignment horizontal="right"/>
    </xf>
    <xf numFmtId="0" fontId="4" fillId="2" borderId="1"/>
    <xf numFmtId="0" fontId="4" fillId="0" borderId="0" applyBorder="0">
      <alignment horizontal="centerContinuous"/>
    </xf>
    <xf numFmtId="0" fontId="3" fillId="0" borderId="0" applyBorder="0">
      <alignment horizontal="centerContinuous"/>
    </xf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9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6" fontId="15" fillId="0" borderId="0" xfId="4" applyNumberFormat="1" applyFont="1" applyFill="1" applyBorder="1"/>
    <xf numFmtId="167" fontId="15" fillId="0" borderId="1" xfId="0" applyNumberFormat="1" applyFont="1" applyBorder="1"/>
    <xf numFmtId="0" fontId="15" fillId="7" borderId="2" xfId="0" applyFont="1" applyFill="1" applyBorder="1" applyAlignment="1">
      <alignment horizontal="left"/>
    </xf>
    <xf numFmtId="164" fontId="10" fillId="7" borderId="9" xfId="4" applyFont="1" applyFill="1" applyBorder="1" applyAlignment="1">
      <alignment horizontal="right" vertical="center" indent="1"/>
    </xf>
    <xf numFmtId="164" fontId="10" fillId="7" borderId="29" xfId="4" applyFont="1" applyFill="1" applyBorder="1" applyAlignment="1">
      <alignment horizontal="left" vertical="center"/>
    </xf>
    <xf numFmtId="164" fontId="10" fillId="7" borderId="18" xfId="4" applyFont="1" applyFill="1" applyBorder="1" applyAlignment="1">
      <alignment horizontal="left" vertical="center" indent="1"/>
    </xf>
    <xf numFmtId="0" fontId="16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left" vertical="center" indent="1"/>
    </xf>
    <xf numFmtId="0" fontId="16" fillId="4" borderId="3" xfId="0" applyFont="1" applyFill="1" applyBorder="1" applyAlignment="1">
      <alignment horizontal="left" vertical="center" indent="1"/>
    </xf>
    <xf numFmtId="0" fontId="16" fillId="4" borderId="3" xfId="0" applyFont="1" applyFill="1" applyBorder="1" applyAlignment="1">
      <alignment horizontal="left" indent="1"/>
    </xf>
    <xf numFmtId="0" fontId="15" fillId="4" borderId="3" xfId="0" applyFont="1" applyFill="1" applyBorder="1" applyAlignment="1">
      <alignment horizontal="left" indent="1"/>
    </xf>
    <xf numFmtId="0" fontId="16" fillId="4" borderId="4" xfId="0" applyFont="1" applyFill="1" applyBorder="1" applyAlignment="1">
      <alignment horizontal="left" indent="1"/>
    </xf>
    <xf numFmtId="0" fontId="16" fillId="4" borderId="8" xfId="0" applyFont="1" applyFill="1" applyBorder="1" applyAlignment="1">
      <alignment horizontal="left" vertical="center" indent="2"/>
    </xf>
    <xf numFmtId="0" fontId="16" fillId="4" borderId="3" xfId="0" applyFont="1" applyFill="1" applyBorder="1" applyAlignment="1">
      <alignment horizontal="left" vertical="center" indent="2"/>
    </xf>
    <xf numFmtId="0" fontId="16" fillId="4" borderId="3" xfId="0" applyFont="1" applyFill="1" applyBorder="1" applyAlignment="1">
      <alignment horizontal="left" wrapText="1" indent="2"/>
    </xf>
    <xf numFmtId="0" fontId="16" fillId="4" borderId="3" xfId="0" applyFont="1" applyFill="1" applyBorder="1" applyAlignment="1">
      <alignment horizontal="left" indent="2"/>
    </xf>
    <xf numFmtId="164" fontId="15" fillId="7" borderId="9" xfId="4" applyFont="1" applyFill="1" applyBorder="1" applyAlignment="1">
      <alignment horizontal="right"/>
    </xf>
    <xf numFmtId="164" fontId="15" fillId="7" borderId="29" xfId="4" applyFont="1" applyFill="1" applyBorder="1" applyAlignment="1">
      <alignment horizontal="right"/>
    </xf>
    <xf numFmtId="164" fontId="15" fillId="7" borderId="58" xfId="4" applyFont="1" applyFill="1" applyBorder="1" applyAlignment="1">
      <alignment horizontal="right"/>
    </xf>
    <xf numFmtId="164" fontId="15" fillId="7" borderId="18" xfId="4" applyFont="1" applyFill="1" applyBorder="1" applyAlignment="1">
      <alignment horizontal="right"/>
    </xf>
    <xf numFmtId="0" fontId="16" fillId="4" borderId="63" xfId="0" applyFont="1" applyFill="1" applyBorder="1" applyAlignment="1">
      <alignment horizontal="left" vertical="center" indent="2"/>
    </xf>
    <xf numFmtId="0" fontId="16" fillId="4" borderId="64" xfId="0" applyFont="1" applyFill="1" applyBorder="1" applyAlignment="1">
      <alignment horizontal="left" vertical="center" indent="2"/>
    </xf>
    <xf numFmtId="0" fontId="16" fillId="4" borderId="64" xfId="0" applyFont="1" applyFill="1" applyBorder="1" applyAlignment="1">
      <alignment horizontal="center"/>
    </xf>
    <xf numFmtId="0" fontId="0" fillId="8" borderId="62" xfId="0" applyFill="1" applyBorder="1" applyAlignment="1">
      <alignment horizontal="center" vertical="center" textRotation="90" wrapText="1"/>
    </xf>
    <xf numFmtId="164" fontId="10" fillId="7" borderId="10" xfId="4" applyFont="1" applyFill="1" applyBorder="1" applyAlignment="1">
      <alignment horizontal="right" vertical="center"/>
    </xf>
    <xf numFmtId="165" fontId="10" fillId="7" borderId="10" xfId="4" applyNumberFormat="1" applyFont="1" applyFill="1" applyBorder="1" applyAlignment="1">
      <alignment horizontal="right" vertical="center" indent="2"/>
    </xf>
    <xf numFmtId="164" fontId="10" fillId="7" borderId="4" xfId="4" applyFont="1" applyFill="1" applyBorder="1" applyAlignment="1">
      <alignment horizontal="right" vertical="center" indent="3"/>
    </xf>
    <xf numFmtId="0" fontId="15" fillId="7" borderId="28" xfId="0" applyFont="1" applyFill="1" applyBorder="1" applyAlignment="1">
      <alignment horizontal="left" indent="1"/>
    </xf>
    <xf numFmtId="0" fontId="15" fillId="7" borderId="2" xfId="0" applyFont="1" applyFill="1" applyBorder="1" applyAlignment="1">
      <alignment horizontal="left" indent="1"/>
    </xf>
    <xf numFmtId="0" fontId="15" fillId="7" borderId="6" xfId="0" applyFont="1" applyFill="1" applyBorder="1" applyAlignment="1">
      <alignment horizontal="left" indent="1"/>
    </xf>
    <xf numFmtId="164" fontId="15" fillId="7" borderId="9" xfId="4" applyFont="1" applyFill="1" applyBorder="1" applyAlignment="1">
      <alignment horizontal="left"/>
    </xf>
    <xf numFmtId="164" fontId="15" fillId="7" borderId="18" xfId="4" applyFont="1" applyFill="1" applyBorder="1" applyAlignment="1">
      <alignment horizontal="left"/>
    </xf>
    <xf numFmtId="164" fontId="16" fillId="7" borderId="67" xfId="4" applyFont="1" applyFill="1" applyBorder="1" applyAlignment="1">
      <alignment horizontal="left"/>
    </xf>
    <xf numFmtId="0" fontId="15" fillId="7" borderId="6" xfId="0" quotePrefix="1" applyFont="1" applyFill="1" applyBorder="1" applyAlignment="1">
      <alignment horizontal="left"/>
    </xf>
    <xf numFmtId="0" fontId="15" fillId="4" borderId="8" xfId="0" applyFont="1" applyFill="1" applyBorder="1" applyAlignment="1">
      <alignment horizontal="left"/>
    </xf>
    <xf numFmtId="164" fontId="16" fillId="4" borderId="4" xfId="4" applyFont="1" applyFill="1" applyBorder="1" applyAlignment="1">
      <alignment horizontal="right"/>
    </xf>
    <xf numFmtId="0" fontId="15" fillId="7" borderId="71" xfId="0" applyFont="1" applyFill="1" applyBorder="1" applyAlignment="1">
      <alignment horizontal="left" indent="1"/>
    </xf>
    <xf numFmtId="0" fontId="16" fillId="4" borderId="4" xfId="0" applyFont="1" applyFill="1" applyBorder="1" applyAlignment="1">
      <alignment horizontal="left" vertical="center" indent="2"/>
    </xf>
    <xf numFmtId="164" fontId="15" fillId="7" borderId="46" xfId="4" applyFont="1" applyFill="1" applyBorder="1" applyAlignment="1">
      <alignment horizontal="right"/>
    </xf>
    <xf numFmtId="0" fontId="16" fillId="4" borderId="8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5" fillId="7" borderId="65" xfId="0" applyFont="1" applyFill="1" applyBorder="1" applyAlignment="1">
      <alignment horizontal="left" indent="1"/>
    </xf>
    <xf numFmtId="0" fontId="15" fillId="7" borderId="30" xfId="0" applyFont="1" applyFill="1" applyBorder="1" applyAlignment="1">
      <alignment horizontal="left" indent="1"/>
    </xf>
    <xf numFmtId="0" fontId="0" fillId="8" borderId="47" xfId="0" applyFill="1" applyBorder="1" applyAlignment="1">
      <alignment horizontal="center" vertical="center" textRotation="90" wrapText="1"/>
    </xf>
    <xf numFmtId="0" fontId="15" fillId="7" borderId="8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15" fillId="7" borderId="8" xfId="0" applyFont="1" applyFill="1" applyBorder="1" applyAlignment="1">
      <alignment horizontal="left" indent="1"/>
    </xf>
    <xf numFmtId="164" fontId="16" fillId="10" borderId="4" xfId="4" applyFont="1" applyFill="1" applyBorder="1" applyAlignment="1">
      <alignment horizontal="right"/>
    </xf>
    <xf numFmtId="164" fontId="17" fillId="6" borderId="33" xfId="4" applyFont="1" applyFill="1" applyBorder="1" applyAlignment="1">
      <alignment horizontal="right" vertical="top"/>
    </xf>
    <xf numFmtId="164" fontId="15" fillId="6" borderId="7" xfId="4" applyFont="1" applyFill="1" applyBorder="1" applyAlignment="1">
      <alignment horizontal="center"/>
    </xf>
    <xf numFmtId="164" fontId="15" fillId="6" borderId="33" xfId="4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4" fontId="0" fillId="0" borderId="0" xfId="0" applyNumberFormat="1"/>
    <xf numFmtId="0" fontId="24" fillId="0" borderId="0" xfId="0" applyFont="1"/>
    <xf numFmtId="0" fontId="26" fillId="0" borderId="72" xfId="0" applyFont="1" applyBorder="1"/>
    <xf numFmtId="0" fontId="26" fillId="0" borderId="36" xfId="0" applyFont="1" applyBorder="1"/>
    <xf numFmtId="0" fontId="26" fillId="0" borderId="31" xfId="0" applyFont="1" applyBorder="1"/>
    <xf numFmtId="0" fontId="0" fillId="11" borderId="73" xfId="0" applyFill="1" applyBorder="1"/>
    <xf numFmtId="0" fontId="27" fillId="0" borderId="40" xfId="0" applyFont="1" applyBorder="1"/>
    <xf numFmtId="0" fontId="26" fillId="0" borderId="0" xfId="0" quotePrefix="1" applyFont="1"/>
    <xf numFmtId="0" fontId="26" fillId="0" borderId="1" xfId="0" quotePrefix="1" applyFont="1" applyBorder="1"/>
    <xf numFmtId="0" fontId="0" fillId="11" borderId="32" xfId="0" applyFill="1" applyBorder="1"/>
    <xf numFmtId="9" fontId="14" fillId="0" borderId="4" xfId="13" applyFont="1" applyBorder="1" applyAlignment="1">
      <alignment horizontal="center" wrapText="1"/>
    </xf>
    <xf numFmtId="1" fontId="27" fillId="0" borderId="0" xfId="0" applyNumberFormat="1" applyFont="1"/>
    <xf numFmtId="0" fontId="27" fillId="0" borderId="0" xfId="0" applyFont="1"/>
    <xf numFmtId="0" fontId="27" fillId="0" borderId="1" xfId="0" applyFont="1" applyBorder="1"/>
    <xf numFmtId="169" fontId="0" fillId="0" borderId="63" xfId="0" applyNumberFormat="1" applyBorder="1"/>
    <xf numFmtId="165" fontId="0" fillId="0" borderId="25" xfId="4" applyNumberFormat="1" applyFont="1" applyFill="1" applyBorder="1" applyAlignment="1">
      <alignment horizontal="center"/>
    </xf>
    <xf numFmtId="0" fontId="0" fillId="11" borderId="0" xfId="0" applyFill="1"/>
    <xf numFmtId="0" fontId="27" fillId="0" borderId="41" xfId="0" applyFont="1" applyBorder="1"/>
    <xf numFmtId="1" fontId="27" fillId="0" borderId="42" xfId="0" applyNumberFormat="1" applyFont="1" applyBorder="1"/>
    <xf numFmtId="0" fontId="27" fillId="0" borderId="42" xfId="0" applyFont="1" applyBorder="1"/>
    <xf numFmtId="0" fontId="27" fillId="0" borderId="43" xfId="0" applyFont="1" applyBorder="1"/>
    <xf numFmtId="0" fontId="26" fillId="0" borderId="47" xfId="0" applyFont="1" applyBorder="1"/>
    <xf numFmtId="0" fontId="0" fillId="0" borderId="74" xfId="0" applyBorder="1" applyAlignment="1">
      <alignment vertical="center" wrapText="1"/>
    </xf>
    <xf numFmtId="0" fontId="25" fillId="0" borderId="74" xfId="14" applyBorder="1" applyAlignment="1">
      <alignment vertical="center" wrapText="1"/>
    </xf>
    <xf numFmtId="2" fontId="0" fillId="0" borderId="0" xfId="0" applyNumberFormat="1"/>
    <xf numFmtId="165" fontId="0" fillId="0" borderId="27" xfId="4" applyNumberFormat="1" applyFont="1" applyFill="1" applyBorder="1"/>
    <xf numFmtId="0" fontId="0" fillId="11" borderId="23" xfId="0" applyFill="1" applyBorder="1"/>
    <xf numFmtId="169" fontId="0" fillId="0" borderId="0" xfId="0" applyNumberFormat="1"/>
    <xf numFmtId="0" fontId="0" fillId="12" borderId="0" xfId="0" applyFill="1"/>
    <xf numFmtId="164" fontId="17" fillId="6" borderId="64" xfId="4" applyFont="1" applyFill="1" applyBorder="1" applyAlignment="1">
      <alignment horizontal="right" vertical="top"/>
    </xf>
    <xf numFmtId="164" fontId="17" fillId="6" borderId="57" xfId="4" applyFont="1" applyFill="1" applyBorder="1" applyAlignment="1">
      <alignment horizontal="right" vertical="top"/>
    </xf>
    <xf numFmtId="9" fontId="15" fillId="7" borderId="7" xfId="13" applyFont="1" applyFill="1" applyBorder="1" applyAlignment="1">
      <alignment horizontal="center"/>
    </xf>
    <xf numFmtId="9" fontId="15" fillId="7" borderId="5" xfId="13" applyFont="1" applyFill="1" applyBorder="1" applyAlignment="1">
      <alignment horizontal="center"/>
    </xf>
    <xf numFmtId="9" fontId="17" fillId="7" borderId="7" xfId="13" applyFont="1" applyFill="1" applyBorder="1" applyAlignment="1">
      <alignment horizontal="center" vertical="center"/>
    </xf>
    <xf numFmtId="9" fontId="17" fillId="7" borderId="33" xfId="13" applyFont="1" applyFill="1" applyBorder="1" applyAlignment="1">
      <alignment horizontal="center" vertical="center"/>
    </xf>
    <xf numFmtId="9" fontId="17" fillId="7" borderId="5" xfId="13" applyFont="1" applyFill="1" applyBorder="1" applyAlignment="1">
      <alignment horizontal="center" vertical="center"/>
    </xf>
    <xf numFmtId="9" fontId="17" fillId="7" borderId="57" xfId="13" applyFont="1" applyFill="1" applyBorder="1" applyAlignment="1">
      <alignment horizontal="center" vertical="center"/>
    </xf>
    <xf numFmtId="9" fontId="17" fillId="7" borderId="64" xfId="13" applyFont="1" applyFill="1" applyBorder="1" applyAlignment="1">
      <alignment horizontal="center" vertical="center"/>
    </xf>
    <xf numFmtId="170" fontId="15" fillId="0" borderId="0" xfId="0" applyNumberFormat="1" applyFont="1"/>
    <xf numFmtId="0" fontId="30" fillId="0" borderId="0" xfId="0" applyFont="1"/>
    <xf numFmtId="0" fontId="19" fillId="0" borderId="0" xfId="0" applyFont="1" applyAlignment="1">
      <alignment horizontal="center"/>
    </xf>
    <xf numFmtId="0" fontId="18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6" fillId="6" borderId="6" xfId="0" applyFont="1" applyFill="1" applyBorder="1" applyAlignment="1">
      <alignment horizontal="left" vertical="center" indent="1"/>
    </xf>
    <xf numFmtId="0" fontId="16" fillId="6" borderId="28" xfId="0" applyFont="1" applyFill="1" applyBorder="1" applyAlignment="1">
      <alignment horizontal="left" vertical="center" indent="1"/>
    </xf>
    <xf numFmtId="0" fontId="16" fillId="6" borderId="2" xfId="0" applyFont="1" applyFill="1" applyBorder="1" applyAlignment="1">
      <alignment horizontal="left" vertical="center" indent="1"/>
    </xf>
    <xf numFmtId="0" fontId="32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4" fontId="17" fillId="6" borderId="30" xfId="4" applyFont="1" applyFill="1" applyBorder="1" applyAlignment="1">
      <alignment horizontal="right" vertical="top"/>
    </xf>
    <xf numFmtId="0" fontId="25" fillId="0" borderId="0" xfId="14" applyAlignment="1">
      <alignment horizontal="left"/>
    </xf>
    <xf numFmtId="49" fontId="28" fillId="13" borderId="24" xfId="0" applyNumberFormat="1" applyFont="1" applyFill="1" applyBorder="1" applyAlignment="1">
      <alignment horizontal="center" vertical="center"/>
    </xf>
    <xf numFmtId="0" fontId="33" fillId="13" borderId="9" xfId="0" applyFont="1" applyFill="1" applyBorder="1" applyAlignment="1">
      <alignment horizontal="left" vertical="center" indent="1"/>
    </xf>
    <xf numFmtId="0" fontId="33" fillId="13" borderId="29" xfId="0" applyFont="1" applyFill="1" applyBorder="1" applyAlignment="1">
      <alignment horizontal="left" vertical="center" indent="1"/>
    </xf>
    <xf numFmtId="4" fontId="33" fillId="13" borderId="29" xfId="4" applyNumberFormat="1" applyFont="1" applyFill="1" applyBorder="1" applyAlignment="1">
      <alignment horizontal="left" vertical="center" indent="1"/>
    </xf>
    <xf numFmtId="0" fontId="33" fillId="13" borderId="18" xfId="0" applyFont="1" applyFill="1" applyBorder="1" applyAlignment="1">
      <alignment horizontal="left" vertical="center" indent="1"/>
    </xf>
    <xf numFmtId="49" fontId="28" fillId="4" borderId="38" xfId="0" applyNumberFormat="1" applyFont="1" applyFill="1" applyBorder="1" applyAlignment="1">
      <alignment vertical="center"/>
    </xf>
    <xf numFmtId="49" fontId="28" fillId="13" borderId="19" xfId="0" applyNumberFormat="1" applyFont="1" applyFill="1" applyBorder="1" applyAlignment="1">
      <alignment horizontal="left" vertical="center" indent="1"/>
    </xf>
    <xf numFmtId="49" fontId="28" fillId="13" borderId="24" xfId="0" applyNumberFormat="1" applyFont="1" applyFill="1" applyBorder="1" applyAlignment="1">
      <alignment horizontal="left" vertical="center" indent="1"/>
    </xf>
    <xf numFmtId="49" fontId="28" fillId="13" borderId="35" xfId="0" quotePrefix="1" applyNumberFormat="1" applyFont="1" applyFill="1" applyBorder="1" applyAlignment="1">
      <alignment horizontal="left" vertical="center" indent="1"/>
    </xf>
    <xf numFmtId="49" fontId="28" fillId="13" borderId="35" xfId="0" applyNumberFormat="1" applyFont="1" applyFill="1" applyBorder="1" applyAlignment="1">
      <alignment horizontal="left" vertical="center" indent="1"/>
    </xf>
    <xf numFmtId="0" fontId="28" fillId="0" borderId="35" xfId="0" applyFont="1" applyBorder="1" applyAlignment="1">
      <alignment horizontal="left" vertical="center" indent="1"/>
    </xf>
    <xf numFmtId="49" fontId="28" fillId="4" borderId="49" xfId="0" applyNumberFormat="1" applyFont="1" applyFill="1" applyBorder="1" applyAlignment="1">
      <alignment horizontal="left" vertical="center" indent="1"/>
    </xf>
    <xf numFmtId="49" fontId="28" fillId="4" borderId="38" xfId="0" applyNumberFormat="1" applyFont="1" applyFill="1" applyBorder="1" applyAlignment="1">
      <alignment horizontal="left" vertical="center" indent="1"/>
    </xf>
    <xf numFmtId="164" fontId="0" fillId="0" borderId="0" xfId="4" applyFont="1"/>
    <xf numFmtId="164" fontId="0" fillId="0" borderId="0" xfId="4" applyFont="1" applyFill="1"/>
    <xf numFmtId="164" fontId="28" fillId="13" borderId="24" xfId="4" applyFont="1" applyFill="1" applyBorder="1" applyAlignment="1" applyProtection="1">
      <alignment horizontal="right" vertical="center"/>
    </xf>
    <xf numFmtId="164" fontId="28" fillId="13" borderId="25" xfId="4" applyFont="1" applyFill="1" applyBorder="1" applyAlignment="1">
      <alignment horizontal="right" vertical="center"/>
    </xf>
    <xf numFmtId="164" fontId="28" fillId="13" borderId="0" xfId="4" applyFont="1" applyFill="1" applyBorder="1" applyAlignment="1" applyProtection="1">
      <alignment horizontal="right" vertical="center"/>
    </xf>
    <xf numFmtId="164" fontId="28" fillId="13" borderId="11" xfId="4" applyFont="1" applyFill="1" applyBorder="1" applyAlignment="1">
      <alignment horizontal="right" vertical="center"/>
    </xf>
    <xf numFmtId="164" fontId="28" fillId="0" borderId="0" xfId="4" applyFont="1" applyFill="1" applyBorder="1" applyAlignment="1">
      <alignment horizontal="right" vertical="center"/>
    </xf>
    <xf numFmtId="164" fontId="28" fillId="0" borderId="11" xfId="4" applyFont="1" applyFill="1" applyBorder="1" applyAlignment="1">
      <alignment horizontal="right" vertical="center"/>
    </xf>
    <xf numFmtId="164" fontId="35" fillId="0" borderId="0" xfId="4" applyFont="1" applyAlignment="1">
      <alignment horizontal="left"/>
    </xf>
    <xf numFmtId="4" fontId="14" fillId="0" borderId="0" xfId="0" applyNumberFormat="1" applyFont="1"/>
    <xf numFmtId="164" fontId="29" fillId="0" borderId="0" xfId="4" applyFont="1" applyAlignment="1">
      <alignment horizontal="left" indent="2"/>
    </xf>
    <xf numFmtId="0" fontId="13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0" fillId="0" borderId="42" xfId="0" applyBorder="1"/>
    <xf numFmtId="168" fontId="10" fillId="7" borderId="29" xfId="4" applyNumberFormat="1" applyFont="1" applyFill="1" applyBorder="1" applyAlignment="1">
      <alignment horizontal="right" vertical="center"/>
    </xf>
    <xf numFmtId="168" fontId="10" fillId="7" borderId="18" xfId="4" applyNumberFormat="1" applyFont="1" applyFill="1" applyBorder="1" applyAlignment="1">
      <alignment horizontal="right" vertical="center"/>
    </xf>
    <xf numFmtId="165" fontId="10" fillId="7" borderId="9" xfId="4" applyNumberFormat="1" applyFont="1" applyFill="1" applyBorder="1" applyAlignment="1">
      <alignment horizontal="right" vertical="center" indent="1"/>
    </xf>
    <xf numFmtId="4" fontId="28" fillId="4" borderId="38" xfId="4" applyNumberFormat="1" applyFont="1" applyFill="1" applyBorder="1" applyAlignment="1">
      <alignment horizontal="right" vertical="center"/>
    </xf>
    <xf numFmtId="4" fontId="28" fillId="4" borderId="68" xfId="4" applyNumberFormat="1" applyFont="1" applyFill="1" applyBorder="1" applyAlignment="1">
      <alignment horizontal="right" vertical="center"/>
    </xf>
    <xf numFmtId="171" fontId="28" fillId="13" borderId="0" xfId="4" applyNumberFormat="1" applyFont="1" applyFill="1" applyBorder="1" applyAlignment="1" applyProtection="1">
      <alignment horizontal="right" vertical="center"/>
      <protection locked="0"/>
    </xf>
    <xf numFmtId="171" fontId="28" fillId="13" borderId="11" xfId="4" applyNumberFormat="1" applyFont="1" applyFill="1" applyBorder="1" applyAlignment="1">
      <alignment horizontal="right" vertical="center"/>
    </xf>
    <xf numFmtId="49" fontId="28" fillId="13" borderId="0" xfId="0" applyNumberFormat="1" applyFont="1" applyFill="1" applyAlignment="1">
      <alignment horizontal="left" vertical="center" indent="1"/>
    </xf>
    <xf numFmtId="49" fontId="28" fillId="13" borderId="0" xfId="0" applyNumberFormat="1" applyFont="1" applyFill="1" applyAlignment="1">
      <alignment horizontal="center" vertical="center"/>
    </xf>
    <xf numFmtId="0" fontId="28" fillId="13" borderId="0" xfId="0" applyFont="1" applyFill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wrapText="1"/>
    </xf>
    <xf numFmtId="0" fontId="14" fillId="16" borderId="16" xfId="0" applyFont="1" applyFill="1" applyBorder="1" applyAlignment="1">
      <alignment horizontal="center" wrapText="1"/>
    </xf>
    <xf numFmtId="0" fontId="0" fillId="17" borderId="73" xfId="0" applyFill="1" applyBorder="1"/>
    <xf numFmtId="0" fontId="0" fillId="17" borderId="32" xfId="0" applyFill="1" applyBorder="1"/>
    <xf numFmtId="0" fontId="0" fillId="17" borderId="0" xfId="0" applyFill="1"/>
    <xf numFmtId="0" fontId="0" fillId="17" borderId="23" xfId="0" applyFill="1" applyBorder="1"/>
    <xf numFmtId="0" fontId="12" fillId="0" borderId="0" xfId="0" applyFont="1" applyAlignment="1">
      <alignment horizontal="center"/>
    </xf>
    <xf numFmtId="0" fontId="0" fillId="16" borderId="19" xfId="0" applyFill="1" applyBorder="1" applyAlignment="1">
      <alignment horizontal="left" indent="1"/>
    </xf>
    <xf numFmtId="0" fontId="0" fillId="16" borderId="26" xfId="0" applyFill="1" applyBorder="1" applyAlignment="1">
      <alignment horizontal="left" indent="1"/>
    </xf>
    <xf numFmtId="0" fontId="37" fillId="15" borderId="62" xfId="0" applyFont="1" applyFill="1" applyBorder="1" applyAlignment="1">
      <alignment horizontal="center"/>
    </xf>
    <xf numFmtId="9" fontId="23" fillId="0" borderId="25" xfId="0" applyNumberFormat="1" applyFont="1" applyBorder="1" applyAlignment="1">
      <alignment horizontal="center"/>
    </xf>
    <xf numFmtId="9" fontId="23" fillId="0" borderId="27" xfId="0" applyNumberFormat="1" applyFont="1" applyBorder="1" applyAlignment="1">
      <alignment horizontal="center"/>
    </xf>
    <xf numFmtId="9" fontId="13" fillId="16" borderId="27" xfId="13" applyFont="1" applyFill="1" applyBorder="1" applyAlignment="1">
      <alignment horizontal="center"/>
    </xf>
    <xf numFmtId="0" fontId="39" fillId="0" borderId="0" xfId="0" applyFont="1"/>
    <xf numFmtId="0" fontId="36" fillId="0" borderId="0" xfId="0" applyFont="1"/>
    <xf numFmtId="0" fontId="23" fillId="0" borderId="0" xfId="0" applyFont="1"/>
    <xf numFmtId="0" fontId="0" fillId="0" borderId="0" xfId="0" applyAlignment="1">
      <alignment horizontal="left" vertical="top" wrapText="1"/>
    </xf>
    <xf numFmtId="0" fontId="23" fillId="0" borderId="0" xfId="0" quotePrefix="1" applyFont="1" applyAlignment="1">
      <alignment horizontal="left" indent="1"/>
    </xf>
    <xf numFmtId="0" fontId="40" fillId="0" borderId="0" xfId="0" applyFont="1"/>
    <xf numFmtId="164" fontId="40" fillId="0" borderId="0" xfId="4" applyFont="1"/>
    <xf numFmtId="0" fontId="41" fillId="0" borderId="0" xfId="0" applyFont="1"/>
    <xf numFmtId="164" fontId="41" fillId="0" borderId="0" xfId="4" applyFont="1"/>
    <xf numFmtId="0" fontId="0" fillId="0" borderId="0" xfId="0" applyAlignment="1">
      <alignment horizontal="right"/>
    </xf>
    <xf numFmtId="0" fontId="42" fillId="0" borderId="0" xfId="0" applyFont="1"/>
    <xf numFmtId="0" fontId="13" fillId="0" borderId="0" xfId="0" applyFont="1" applyAlignment="1">
      <alignment horizontal="right" indent="1"/>
    </xf>
    <xf numFmtId="164" fontId="13" fillId="0" borderId="0" xfId="4" applyFont="1" applyFill="1" applyBorder="1"/>
    <xf numFmtId="0" fontId="11" fillId="0" borderId="0" xfId="0" applyFont="1" applyAlignment="1">
      <alignment horizontal="center" vertical="center" wrapText="1"/>
    </xf>
    <xf numFmtId="164" fontId="16" fillId="7" borderId="46" xfId="4" applyFont="1" applyFill="1" applyBorder="1" applyAlignment="1">
      <alignment vertical="center"/>
    </xf>
    <xf numFmtId="0" fontId="15" fillId="19" borderId="19" xfId="0" applyFont="1" applyFill="1" applyBorder="1" applyAlignment="1">
      <alignment horizontal="left" indent="1"/>
    </xf>
    <xf numFmtId="164" fontId="15" fillId="19" borderId="25" xfId="4" applyFont="1" applyFill="1" applyBorder="1"/>
    <xf numFmtId="0" fontId="15" fillId="19" borderId="35" xfId="0" applyFont="1" applyFill="1" applyBorder="1" applyAlignment="1">
      <alignment horizontal="left" indent="1"/>
    </xf>
    <xf numFmtId="164" fontId="15" fillId="19" borderId="11" xfId="4" applyFont="1" applyFill="1" applyBorder="1"/>
    <xf numFmtId="0" fontId="16" fillId="0" borderId="35" xfId="0" applyFont="1" applyBorder="1" applyAlignment="1">
      <alignment horizontal="left" vertical="center" indent="1"/>
    </xf>
    <xf numFmtId="164" fontId="16" fillId="0" borderId="11" xfId="4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16" fillId="7" borderId="17" xfId="0" applyFont="1" applyFill="1" applyBorder="1" applyAlignment="1">
      <alignment horizontal="left" vertical="center" indent="1"/>
    </xf>
    <xf numFmtId="0" fontId="31" fillId="7" borderId="14" xfId="0" applyFont="1" applyFill="1" applyBorder="1" applyAlignment="1">
      <alignment horizontal="left" vertical="center" indent="1"/>
    </xf>
    <xf numFmtId="164" fontId="31" fillId="7" borderId="11" xfId="0" applyNumberFormat="1" applyFont="1" applyFill="1" applyBorder="1" applyAlignment="1">
      <alignment horizontal="center" vertical="center" wrapText="1"/>
    </xf>
    <xf numFmtId="164" fontId="28" fillId="19" borderId="25" xfId="4" applyFont="1" applyFill="1" applyBorder="1"/>
    <xf numFmtId="164" fontId="28" fillId="19" borderId="11" xfId="4" applyFont="1" applyFill="1" applyBorder="1"/>
    <xf numFmtId="164" fontId="28" fillId="19" borderId="27" xfId="4" applyFont="1" applyFill="1" applyBorder="1"/>
    <xf numFmtId="0" fontId="46" fillId="7" borderId="45" xfId="0" applyFont="1" applyFill="1" applyBorder="1"/>
    <xf numFmtId="164" fontId="16" fillId="7" borderId="46" xfId="0" applyNumberFormat="1" applyFont="1" applyFill="1" applyBorder="1" applyAlignment="1">
      <alignment vertical="center"/>
    </xf>
    <xf numFmtId="0" fontId="16" fillId="7" borderId="8" xfId="0" applyFont="1" applyFill="1" applyBorder="1" applyAlignment="1">
      <alignment horizontal="left" vertical="center" indent="1"/>
    </xf>
    <xf numFmtId="0" fontId="31" fillId="7" borderId="3" xfId="0" applyFont="1" applyFill="1" applyBorder="1" applyAlignment="1">
      <alignment horizontal="left" vertical="center" indent="1"/>
    </xf>
    <xf numFmtId="0" fontId="31" fillId="7" borderId="3" xfId="0" applyFont="1" applyFill="1" applyBorder="1" applyAlignment="1">
      <alignment horizontal="center" vertical="center" wrapText="1"/>
    </xf>
    <xf numFmtId="0" fontId="45" fillId="7" borderId="13" xfId="0" applyFont="1" applyFill="1" applyBorder="1" applyAlignment="1">
      <alignment horizontal="center" vertical="center" wrapText="1"/>
    </xf>
    <xf numFmtId="0" fontId="15" fillId="19" borderId="26" xfId="0" applyFont="1" applyFill="1" applyBorder="1" applyAlignment="1">
      <alignment horizontal="left" indent="1"/>
    </xf>
    <xf numFmtId="0" fontId="31" fillId="7" borderId="17" xfId="0" applyFont="1" applyFill="1" applyBorder="1" applyAlignment="1">
      <alignment horizontal="center" vertical="center" wrapText="1"/>
    </xf>
    <xf numFmtId="164" fontId="46" fillId="19" borderId="23" xfId="0" applyNumberFormat="1" applyFont="1" applyFill="1" applyBorder="1" applyAlignment="1">
      <alignment vertical="center"/>
    </xf>
    <xf numFmtId="164" fontId="46" fillId="19" borderId="27" xfId="0" applyNumberFormat="1" applyFont="1" applyFill="1" applyBorder="1" applyAlignment="1">
      <alignment vertical="center"/>
    </xf>
    <xf numFmtId="0" fontId="16" fillId="0" borderId="35" xfId="0" applyFont="1" applyBorder="1" applyAlignment="1">
      <alignment horizontal="left" vertical="center"/>
    </xf>
    <xf numFmtId="0" fontId="46" fillId="0" borderId="0" xfId="0" applyFont="1"/>
    <xf numFmtId="164" fontId="16" fillId="0" borderId="11" xfId="0" applyNumberFormat="1" applyFont="1" applyBorder="1" applyAlignment="1">
      <alignment vertical="center"/>
    </xf>
    <xf numFmtId="0" fontId="15" fillId="0" borderId="35" xfId="0" applyFont="1" applyBorder="1"/>
    <xf numFmtId="0" fontId="15" fillId="0" borderId="11" xfId="0" applyFont="1" applyBorder="1"/>
    <xf numFmtId="165" fontId="0" fillId="0" borderId="76" xfId="4" applyNumberFormat="1" applyFont="1" applyFill="1" applyBorder="1"/>
    <xf numFmtId="165" fontId="0" fillId="0" borderId="76" xfId="4" applyNumberFormat="1" applyFont="1" applyBorder="1" applyProtection="1"/>
    <xf numFmtId="165" fontId="0" fillId="0" borderId="76" xfId="4" applyNumberFormat="1" applyFont="1" applyFill="1" applyBorder="1" applyAlignment="1">
      <alignment horizontal="center"/>
    </xf>
    <xf numFmtId="165" fontId="0" fillId="0" borderId="79" xfId="4" applyNumberFormat="1" applyFont="1" applyFill="1" applyBorder="1"/>
    <xf numFmtId="0" fontId="0" fillId="0" borderId="50" xfId="0" applyBorder="1"/>
    <xf numFmtId="0" fontId="0" fillId="0" borderId="80" xfId="0" applyBorder="1"/>
    <xf numFmtId="0" fontId="28" fillId="19" borderId="24" xfId="0" applyFont="1" applyFill="1" applyBorder="1" applyAlignment="1">
      <alignment horizontal="center"/>
    </xf>
    <xf numFmtId="0" fontId="28" fillId="19" borderId="23" xfId="0" applyFont="1" applyFill="1" applyBorder="1" applyAlignment="1">
      <alignment horizontal="center"/>
    </xf>
    <xf numFmtId="0" fontId="28" fillId="19" borderId="0" xfId="0" applyFont="1" applyFill="1" applyAlignment="1">
      <alignment horizontal="center"/>
    </xf>
    <xf numFmtId="0" fontId="46" fillId="19" borderId="23" xfId="0" applyFont="1" applyFill="1" applyBorder="1" applyAlignment="1">
      <alignment horizontal="left" vertical="center" indent="2"/>
    </xf>
    <xf numFmtId="0" fontId="28" fillId="19" borderId="64" xfId="0" applyFont="1" applyFill="1" applyBorder="1" applyAlignment="1">
      <alignment horizontal="left" indent="2"/>
    </xf>
    <xf numFmtId="0" fontId="28" fillId="19" borderId="14" xfId="0" applyFont="1" applyFill="1" applyBorder="1" applyAlignment="1">
      <alignment horizontal="left" indent="2"/>
    </xf>
    <xf numFmtId="0" fontId="28" fillId="19" borderId="30" xfId="0" applyFont="1" applyFill="1" applyBorder="1" applyAlignment="1">
      <alignment horizontal="left" indent="2"/>
    </xf>
    <xf numFmtId="0" fontId="28" fillId="19" borderId="24" xfId="0" applyFont="1" applyFill="1" applyBorder="1" applyAlignment="1">
      <alignment horizontal="left" indent="2"/>
    </xf>
    <xf numFmtId="0" fontId="28" fillId="19" borderId="0" xfId="0" applyFont="1" applyFill="1" applyAlignment="1">
      <alignment horizontal="left" indent="2"/>
    </xf>
    <xf numFmtId="0" fontId="28" fillId="19" borderId="23" xfId="0" applyFont="1" applyFill="1" applyBorder="1" applyAlignment="1">
      <alignment horizontal="left" indent="2"/>
    </xf>
    <xf numFmtId="164" fontId="15" fillId="19" borderId="27" xfId="4" applyFont="1" applyFill="1" applyBorder="1"/>
    <xf numFmtId="4" fontId="28" fillId="19" borderId="25" xfId="4" applyNumberFormat="1" applyFont="1" applyFill="1" applyBorder="1" applyAlignment="1">
      <alignment horizontal="right"/>
    </xf>
    <xf numFmtId="4" fontId="28" fillId="19" borderId="11" xfId="4" applyNumberFormat="1" applyFont="1" applyFill="1" applyBorder="1" applyAlignment="1">
      <alignment horizontal="right"/>
    </xf>
    <xf numFmtId="4" fontId="28" fillId="19" borderId="27" xfId="4" applyNumberFormat="1" applyFont="1" applyFill="1" applyBorder="1" applyAlignment="1">
      <alignment horizontal="right"/>
    </xf>
    <xf numFmtId="0" fontId="16" fillId="7" borderId="60" xfId="0" applyFont="1" applyFill="1" applyBorder="1" applyAlignment="1">
      <alignment horizontal="left" vertical="center" indent="1"/>
    </xf>
    <xf numFmtId="0" fontId="15" fillId="19" borderId="60" xfId="0" applyFont="1" applyFill="1" applyBorder="1" applyAlignment="1">
      <alignment horizontal="left" indent="1"/>
    </xf>
    <xf numFmtId="0" fontId="46" fillId="19" borderId="26" xfId="0" applyFont="1" applyFill="1" applyBorder="1" applyAlignment="1">
      <alignment horizontal="left" vertical="center" indent="2"/>
    </xf>
    <xf numFmtId="0" fontId="15" fillId="19" borderId="63" xfId="0" applyFont="1" applyFill="1" applyBorder="1" applyAlignment="1">
      <alignment horizontal="left" indent="2"/>
    </xf>
    <xf numFmtId="0" fontId="15" fillId="19" borderId="17" xfId="0" applyFont="1" applyFill="1" applyBorder="1" applyAlignment="1">
      <alignment horizontal="left" indent="2"/>
    </xf>
    <xf numFmtId="0" fontId="15" fillId="19" borderId="65" xfId="0" applyFont="1" applyFill="1" applyBorder="1" applyAlignment="1">
      <alignment horizontal="left" indent="2"/>
    </xf>
    <xf numFmtId="0" fontId="15" fillId="19" borderId="19" xfId="0" applyFont="1" applyFill="1" applyBorder="1" applyAlignment="1">
      <alignment horizontal="left" indent="2"/>
    </xf>
    <xf numFmtId="0" fontId="15" fillId="19" borderId="35" xfId="0" applyFont="1" applyFill="1" applyBorder="1" applyAlignment="1">
      <alignment horizontal="left" indent="2"/>
    </xf>
    <xf numFmtId="0" fontId="15" fillId="19" borderId="26" xfId="0" applyFont="1" applyFill="1" applyBorder="1" applyAlignment="1">
      <alignment horizontal="left" indent="2"/>
    </xf>
    <xf numFmtId="0" fontId="45" fillId="7" borderId="25" xfId="0" applyFont="1" applyFill="1" applyBorder="1" applyAlignment="1">
      <alignment horizontal="center" vertical="center" wrapText="1"/>
    </xf>
    <xf numFmtId="0" fontId="16" fillId="7" borderId="63" xfId="0" applyFont="1" applyFill="1" applyBorder="1" applyAlignment="1">
      <alignment horizontal="left" vertical="center" indent="1"/>
    </xf>
    <xf numFmtId="0" fontId="31" fillId="7" borderId="64" xfId="0" applyFont="1" applyFill="1" applyBorder="1" applyAlignment="1">
      <alignment horizontal="left" vertical="center" indent="1"/>
    </xf>
    <xf numFmtId="0" fontId="31" fillId="7" borderId="64" xfId="0" applyFont="1" applyFill="1" applyBorder="1" applyAlignment="1">
      <alignment horizontal="center" vertical="center" wrapText="1"/>
    </xf>
    <xf numFmtId="169" fontId="0" fillId="20" borderId="17" xfId="0" applyNumberFormat="1" applyFill="1" applyBorder="1"/>
    <xf numFmtId="165" fontId="0" fillId="20" borderId="78" xfId="4" applyNumberFormat="1" applyFont="1" applyFill="1" applyBorder="1" applyAlignment="1">
      <alignment horizontal="center"/>
    </xf>
    <xf numFmtId="165" fontId="0" fillId="20" borderId="78" xfId="4" applyNumberFormat="1" applyFont="1" applyFill="1" applyBorder="1" applyProtection="1"/>
    <xf numFmtId="165" fontId="0" fillId="20" borderId="78" xfId="4" applyNumberFormat="1" applyFont="1" applyFill="1" applyBorder="1"/>
    <xf numFmtId="169" fontId="0" fillId="20" borderId="65" xfId="0" applyNumberFormat="1" applyFill="1" applyBorder="1"/>
    <xf numFmtId="165" fontId="0" fillId="20" borderId="27" xfId="4" applyNumberFormat="1" applyFont="1" applyFill="1" applyBorder="1"/>
    <xf numFmtId="0" fontId="49" fillId="0" borderId="0" xfId="0" applyFont="1"/>
    <xf numFmtId="0" fontId="50" fillId="0" borderId="0" xfId="0" applyFont="1"/>
    <xf numFmtId="0" fontId="25" fillId="0" borderId="0" xfId="14"/>
    <xf numFmtId="0" fontId="0" fillId="0" borderId="52" xfId="0" applyBorder="1"/>
    <xf numFmtId="0" fontId="9" fillId="0" borderId="0" xfId="0" applyFont="1"/>
    <xf numFmtId="0" fontId="20" fillId="5" borderId="44" xfId="0" applyFont="1" applyFill="1" applyBorder="1" applyAlignment="1" applyProtection="1">
      <alignment horizontal="left" vertical="center" indent="1"/>
      <protection locked="0"/>
    </xf>
    <xf numFmtId="0" fontId="0" fillId="5" borderId="7" xfId="0" applyFill="1" applyBorder="1" applyAlignment="1" applyProtection="1">
      <alignment horizontal="left" indent="1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164" fontId="15" fillId="5" borderId="7" xfId="4" applyFont="1" applyFill="1" applyBorder="1" applyAlignment="1" applyProtection="1">
      <alignment horizontal="center" vertical="center"/>
      <protection locked="0"/>
    </xf>
    <xf numFmtId="0" fontId="15" fillId="5" borderId="33" xfId="0" applyFont="1" applyFill="1" applyBorder="1" applyAlignment="1" applyProtection="1">
      <alignment horizontal="left" indent="1"/>
      <protection locked="0"/>
    </xf>
    <xf numFmtId="0" fontId="0" fillId="5" borderId="33" xfId="0" applyFill="1" applyBorder="1" applyAlignment="1" applyProtection="1">
      <alignment horizontal="left" indent="1"/>
      <protection locked="0"/>
    </xf>
    <xf numFmtId="0" fontId="15" fillId="5" borderId="33" xfId="0" applyFont="1" applyFill="1" applyBorder="1" applyAlignment="1" applyProtection="1">
      <alignment horizontal="center" vertical="center"/>
      <protection locked="0"/>
    </xf>
    <xf numFmtId="164" fontId="15" fillId="5" borderId="33" xfId="4" applyFont="1" applyFill="1" applyBorder="1" applyAlignment="1" applyProtection="1">
      <alignment horizontal="center" vertical="center"/>
      <protection locked="0"/>
    </xf>
    <xf numFmtId="164" fontId="17" fillId="5" borderId="33" xfId="4" applyFont="1" applyFill="1" applyBorder="1" applyAlignment="1" applyProtection="1">
      <alignment horizontal="center" vertical="center"/>
      <protection locked="0"/>
    </xf>
    <xf numFmtId="164" fontId="15" fillId="5" borderId="29" xfId="4" applyFont="1" applyFill="1" applyBorder="1" applyProtection="1">
      <protection locked="0"/>
    </xf>
    <xf numFmtId="164" fontId="15" fillId="5" borderId="18" xfId="4" applyFont="1" applyFill="1" applyBorder="1" applyProtection="1">
      <protection locked="0"/>
    </xf>
    <xf numFmtId="0" fontId="15" fillId="5" borderId="64" xfId="0" applyFont="1" applyFill="1" applyBorder="1" applyAlignment="1" applyProtection="1">
      <alignment horizontal="left" indent="1"/>
      <protection locked="0"/>
    </xf>
    <xf numFmtId="0" fontId="0" fillId="5" borderId="5" xfId="0" applyFill="1" applyBorder="1" applyAlignment="1" applyProtection="1">
      <alignment horizontal="left" indent="1"/>
      <protection locked="0"/>
    </xf>
    <xf numFmtId="0" fontId="15" fillId="5" borderId="30" xfId="0" applyFont="1" applyFill="1" applyBorder="1" applyAlignment="1" applyProtection="1">
      <alignment horizontal="left" indent="1"/>
      <protection locked="0"/>
    </xf>
    <xf numFmtId="164" fontId="15" fillId="5" borderId="5" xfId="4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right" vertical="center"/>
      <protection locked="0"/>
    </xf>
    <xf numFmtId="164" fontId="0" fillId="5" borderId="7" xfId="4" applyFont="1" applyFill="1" applyBorder="1" applyAlignment="1" applyProtection="1">
      <alignment horizontal="right" vertical="center"/>
      <protection locked="0"/>
    </xf>
    <xf numFmtId="164" fontId="15" fillId="5" borderId="29" xfId="4" applyFont="1" applyFill="1" applyBorder="1" applyAlignment="1" applyProtection="1">
      <alignment horizontal="right"/>
      <protection locked="0"/>
    </xf>
    <xf numFmtId="0" fontId="15" fillId="5" borderId="57" xfId="0" applyFont="1" applyFill="1" applyBorder="1" applyAlignment="1" applyProtection="1">
      <alignment horizontal="right" vertical="center"/>
      <protection locked="0"/>
    </xf>
    <xf numFmtId="164" fontId="15" fillId="5" borderId="57" xfId="4" applyFont="1" applyFill="1" applyBorder="1" applyAlignment="1" applyProtection="1">
      <alignment horizontal="right" vertical="center" indent="1"/>
      <protection locked="0"/>
    </xf>
    <xf numFmtId="0" fontId="15" fillId="5" borderId="33" xfId="0" applyFont="1" applyFill="1" applyBorder="1" applyAlignment="1" applyProtection="1">
      <alignment horizontal="right" vertical="center"/>
      <protection locked="0"/>
    </xf>
    <xf numFmtId="164" fontId="15" fillId="5" borderId="33" xfId="4" applyFont="1" applyFill="1" applyBorder="1" applyAlignment="1" applyProtection="1">
      <alignment horizontal="right" vertical="center" indent="1"/>
      <protection locked="0"/>
    </xf>
    <xf numFmtId="168" fontId="15" fillId="5" borderId="57" xfId="4" applyNumberFormat="1" applyFont="1" applyFill="1" applyBorder="1" applyAlignment="1" applyProtection="1">
      <alignment horizontal="center"/>
      <protection locked="0"/>
    </xf>
    <xf numFmtId="164" fontId="15" fillId="5" borderId="57" xfId="4" applyFont="1" applyFill="1" applyBorder="1" applyAlignment="1" applyProtection="1">
      <alignment horizontal="right" indent="1"/>
      <protection locked="0"/>
    </xf>
    <xf numFmtId="164" fontId="15" fillId="5" borderId="18" xfId="4" applyFont="1" applyFill="1" applyBorder="1" applyAlignment="1" applyProtection="1">
      <alignment horizontal="right"/>
      <protection locked="0"/>
    </xf>
    <xf numFmtId="164" fontId="16" fillId="5" borderId="4" xfId="4" applyFont="1" applyFill="1" applyBorder="1" applyAlignment="1" applyProtection="1">
      <alignment horizontal="right"/>
      <protection locked="0"/>
    </xf>
    <xf numFmtId="165" fontId="10" fillId="5" borderId="9" xfId="4" applyNumberFormat="1" applyFont="1" applyFill="1" applyBorder="1" applyAlignment="1" applyProtection="1">
      <alignment horizontal="right" vertical="center" indent="2"/>
      <protection locked="0"/>
    </xf>
    <xf numFmtId="0" fontId="39" fillId="0" borderId="0" xfId="0" applyFont="1" applyProtection="1">
      <protection locked="0"/>
    </xf>
    <xf numFmtId="0" fontId="0" fillId="0" borderId="0" xfId="0" applyProtection="1">
      <protection locked="0"/>
    </xf>
    <xf numFmtId="164" fontId="28" fillId="13" borderId="24" xfId="4" applyFont="1" applyFill="1" applyBorder="1" applyAlignment="1" applyProtection="1">
      <alignment horizontal="right" vertical="center"/>
      <protection locked="0"/>
    </xf>
    <xf numFmtId="164" fontId="28" fillId="13" borderId="0" xfId="4" applyFont="1" applyFill="1" applyBorder="1" applyAlignment="1" applyProtection="1">
      <alignment horizontal="right" vertical="center"/>
      <protection locked="0"/>
    </xf>
    <xf numFmtId="171" fontId="28" fillId="13" borderId="0" xfId="4" applyNumberFormat="1" applyFont="1" applyFill="1" applyBorder="1" applyAlignment="1" applyProtection="1">
      <alignment horizontal="right" vertical="center"/>
    </xf>
    <xf numFmtId="0" fontId="28" fillId="0" borderId="73" xfId="0" applyFont="1" applyBorder="1" applyAlignment="1" applyProtection="1">
      <alignment horizontal="center"/>
      <protection locked="0"/>
    </xf>
    <xf numFmtId="0" fontId="28" fillId="0" borderId="77" xfId="0" applyFont="1" applyBorder="1" applyAlignment="1" applyProtection="1">
      <alignment horizontal="center"/>
      <protection locked="0"/>
    </xf>
    <xf numFmtId="0" fontId="28" fillId="0" borderId="32" xfId="0" applyFont="1" applyBorder="1" applyAlignment="1" applyProtection="1">
      <alignment horizontal="center"/>
      <protection locked="0"/>
    </xf>
    <xf numFmtId="169" fontId="0" fillId="0" borderId="17" xfId="0" applyNumberFormat="1" applyBorder="1" applyProtection="1">
      <protection locked="0"/>
    </xf>
    <xf numFmtId="165" fontId="0" fillId="0" borderId="78" xfId="4" applyNumberFormat="1" applyFont="1" applyFill="1" applyBorder="1" applyProtection="1">
      <protection locked="0"/>
    </xf>
    <xf numFmtId="169" fontId="0" fillId="0" borderId="65" xfId="0" applyNumberFormat="1" applyBorder="1" applyProtection="1">
      <protection locked="0"/>
    </xf>
    <xf numFmtId="165" fontId="0" fillId="0" borderId="27" xfId="4" applyNumberFormat="1" applyFont="1" applyFill="1" applyBorder="1" applyProtection="1">
      <protection locked="0"/>
    </xf>
    <xf numFmtId="14" fontId="28" fillId="21" borderId="29" xfId="0" applyNumberFormat="1" applyFont="1" applyFill="1" applyBorder="1" applyAlignment="1" applyProtection="1">
      <alignment horizontal="left" vertical="center" wrapText="1" indent="1"/>
      <protection locked="0"/>
    </xf>
    <xf numFmtId="14" fontId="28" fillId="21" borderId="29" xfId="0" applyNumberFormat="1" applyFont="1" applyFill="1" applyBorder="1" applyAlignment="1" applyProtection="1">
      <alignment horizontal="left" vertical="center" indent="1"/>
      <protection locked="0"/>
    </xf>
    <xf numFmtId="0" fontId="28" fillId="21" borderId="29" xfId="0" applyFont="1" applyFill="1" applyBorder="1" applyAlignment="1" applyProtection="1">
      <alignment horizontal="left" vertical="center" indent="1"/>
      <protection locked="0"/>
    </xf>
    <xf numFmtId="0" fontId="25" fillId="0" borderId="0" xfId="14" applyAlignment="1" applyProtection="1">
      <alignment horizontal="left"/>
      <protection locked="0"/>
    </xf>
    <xf numFmtId="0" fontId="25" fillId="0" borderId="0" xfId="14" applyProtection="1">
      <protection locked="0"/>
    </xf>
    <xf numFmtId="0" fontId="25" fillId="0" borderId="0" xfId="14" applyAlignment="1" applyProtection="1">
      <alignment horizontal="left"/>
    </xf>
    <xf numFmtId="0" fontId="15" fillId="0" borderId="82" xfId="0" applyFont="1" applyBorder="1" applyAlignment="1" applyProtection="1">
      <alignment horizontal="left" vertical="center" indent="2"/>
      <protection locked="0"/>
    </xf>
    <xf numFmtId="0" fontId="17" fillId="0" borderId="82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left" indent="1"/>
      <protection locked="0"/>
    </xf>
    <xf numFmtId="0" fontId="15" fillId="0" borderId="82" xfId="0" applyFont="1" applyBorder="1" applyProtection="1">
      <protection locked="0"/>
    </xf>
    <xf numFmtId="0" fontId="15" fillId="0" borderId="81" xfId="0" applyFont="1" applyBorder="1" applyAlignment="1" applyProtection="1">
      <alignment horizontal="left" indent="1"/>
      <protection locked="0"/>
    </xf>
    <xf numFmtId="0" fontId="15" fillId="0" borderId="81" xfId="0" applyFont="1" applyBorder="1" applyProtection="1">
      <protection locked="0"/>
    </xf>
    <xf numFmtId="0" fontId="15" fillId="0" borderId="83" xfId="0" applyFont="1" applyBorder="1" applyAlignment="1" applyProtection="1">
      <alignment horizontal="left" vertical="center" indent="2"/>
      <protection locked="0"/>
    </xf>
    <xf numFmtId="0" fontId="15" fillId="0" borderId="83" xfId="0" applyFont="1" applyBorder="1" applyAlignment="1" applyProtection="1">
      <alignment horizontal="left" indent="1"/>
      <protection locked="0"/>
    </xf>
    <xf numFmtId="0" fontId="15" fillId="0" borderId="84" xfId="0" applyFont="1" applyBorder="1" applyAlignment="1" applyProtection="1">
      <alignment horizontal="left" indent="1"/>
      <protection locked="0"/>
    </xf>
    <xf numFmtId="0" fontId="0" fillId="0" borderId="11" xfId="0" applyBorder="1"/>
    <xf numFmtId="164" fontId="15" fillId="0" borderId="86" xfId="4" applyFont="1" applyFill="1" applyBorder="1" applyAlignment="1" applyProtection="1">
      <alignment vertical="center"/>
      <protection locked="0"/>
    </xf>
    <xf numFmtId="0" fontId="15" fillId="0" borderId="86" xfId="0" applyFont="1" applyBorder="1" applyProtection="1">
      <protection locked="0"/>
    </xf>
    <xf numFmtId="0" fontId="15" fillId="0" borderId="85" xfId="0" applyFont="1" applyBorder="1" applyProtection="1">
      <protection locked="0"/>
    </xf>
    <xf numFmtId="0" fontId="20" fillId="5" borderId="21" xfId="0" applyFont="1" applyFill="1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indent="1"/>
      <protection locked="0"/>
    </xf>
    <xf numFmtId="0" fontId="0" fillId="0" borderId="16" xfId="0" applyBorder="1" applyAlignment="1" applyProtection="1">
      <alignment horizontal="left" indent="1"/>
      <protection locked="0"/>
    </xf>
    <xf numFmtId="0" fontId="20" fillId="5" borderId="44" xfId="0" applyFont="1" applyFill="1" applyBorder="1" applyAlignment="1" applyProtection="1">
      <alignment horizontal="left" vertical="center" indent="1"/>
      <protection locked="0"/>
    </xf>
    <xf numFmtId="0" fontId="0" fillId="0" borderId="45" xfId="0" applyBorder="1" applyAlignment="1" applyProtection="1">
      <alignment horizontal="left" indent="1"/>
      <protection locked="0"/>
    </xf>
    <xf numFmtId="0" fontId="0" fillId="0" borderId="46" xfId="0" applyBorder="1" applyAlignment="1" applyProtection="1">
      <alignment horizontal="left" indent="1"/>
      <protection locked="0"/>
    </xf>
    <xf numFmtId="14" fontId="20" fillId="5" borderId="44" xfId="0" applyNumberFormat="1" applyFont="1" applyFill="1" applyBorder="1" applyAlignment="1" applyProtection="1">
      <alignment horizontal="left" vertical="center" indent="1"/>
      <protection locked="0"/>
    </xf>
    <xf numFmtId="0" fontId="20" fillId="5" borderId="44" xfId="0" applyFont="1" applyFill="1" applyBorder="1" applyAlignment="1" applyProtection="1">
      <alignment horizontal="left" vertical="center" wrapText="1" indent="1"/>
      <protection locked="0"/>
    </xf>
    <xf numFmtId="49" fontId="20" fillId="5" borderId="44" xfId="0" applyNumberFormat="1" applyFont="1" applyFill="1" applyBorder="1" applyAlignment="1" applyProtection="1">
      <alignment horizontal="left" vertical="center" indent="1"/>
      <protection locked="0"/>
    </xf>
    <xf numFmtId="49" fontId="0" fillId="0" borderId="45" xfId="0" applyNumberFormat="1" applyBorder="1" applyAlignment="1" applyProtection="1">
      <alignment horizontal="left" indent="1"/>
      <protection locked="0"/>
    </xf>
    <xf numFmtId="49" fontId="0" fillId="0" borderId="46" xfId="0" applyNumberFormat="1" applyBorder="1" applyAlignment="1" applyProtection="1">
      <alignment horizontal="left" indent="1"/>
      <protection locked="0"/>
    </xf>
    <xf numFmtId="0" fontId="0" fillId="5" borderId="38" xfId="0" applyFill="1" applyBorder="1" applyAlignment="1">
      <alignment horizontal="left" indent="1"/>
    </xf>
    <xf numFmtId="0" fontId="0" fillId="5" borderId="68" xfId="0" applyFill="1" applyBorder="1" applyAlignment="1">
      <alignment horizontal="left" indent="1"/>
    </xf>
    <xf numFmtId="0" fontId="28" fillId="7" borderId="21" xfId="0" applyFont="1" applyFill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0" fontId="13" fillId="0" borderId="22" xfId="0" applyFont="1" applyBorder="1" applyAlignment="1">
      <alignment horizontal="left" indent="1"/>
    </xf>
    <xf numFmtId="0" fontId="16" fillId="7" borderId="66" xfId="0" applyFont="1" applyFill="1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28" fillId="7" borderId="37" xfId="0" applyFont="1" applyFill="1" applyBorder="1" applyAlignment="1">
      <alignment horizontal="left" indent="1"/>
    </xf>
    <xf numFmtId="0" fontId="13" fillId="0" borderId="38" xfId="0" applyFont="1" applyBorder="1" applyAlignment="1">
      <alignment horizontal="left" indent="1"/>
    </xf>
    <xf numFmtId="0" fontId="13" fillId="0" borderId="39" xfId="0" applyFont="1" applyBorder="1" applyAlignment="1">
      <alignment horizontal="left" indent="1"/>
    </xf>
    <xf numFmtId="165" fontId="10" fillId="9" borderId="19" xfId="4" applyNumberFormat="1" applyFont="1" applyFill="1" applyBorder="1" applyAlignment="1">
      <alignment horizontal="right" vertical="center"/>
    </xf>
    <xf numFmtId="0" fontId="16" fillId="7" borderId="2" xfId="0" applyFont="1" applyFill="1" applyBorder="1" applyAlignment="1">
      <alignment horizontal="left" vertical="center" indent="1"/>
    </xf>
    <xf numFmtId="0" fontId="0" fillId="7" borderId="5" xfId="0" applyFill="1" applyBorder="1" applyAlignment="1">
      <alignment horizontal="left" vertical="center" indent="1"/>
    </xf>
    <xf numFmtId="0" fontId="16" fillId="7" borderId="47" xfId="0" applyFont="1" applyFill="1" applyBorder="1" applyAlignment="1">
      <alignment horizontal="left" vertical="center" indent="1"/>
    </xf>
    <xf numFmtId="0" fontId="16" fillId="7" borderId="12" xfId="0" applyFont="1" applyFill="1" applyBorder="1" applyAlignment="1">
      <alignment horizontal="left" vertical="center" indent="1"/>
    </xf>
    <xf numFmtId="0" fontId="16" fillId="7" borderId="20" xfId="0" applyFont="1" applyFill="1" applyBorder="1" applyAlignment="1">
      <alignment horizontal="left" vertical="center" indent="1"/>
    </xf>
    <xf numFmtId="0" fontId="18" fillId="3" borderId="47" xfId="3" applyFont="1" applyBorder="1" applyAlignment="1" applyProtection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10" borderId="20" xfId="0" applyFont="1" applyFill="1" applyBorder="1" applyAlignment="1">
      <alignment horizontal="left" indent="1"/>
    </xf>
    <xf numFmtId="0" fontId="14" fillId="10" borderId="3" xfId="0" applyFont="1" applyFill="1" applyBorder="1" applyAlignment="1">
      <alignment horizontal="left" indent="1"/>
    </xf>
    <xf numFmtId="0" fontId="16" fillId="7" borderId="48" xfId="0" applyFont="1" applyFill="1" applyBorder="1" applyAlignment="1">
      <alignment horizontal="left" vertical="center" indent="1"/>
    </xf>
    <xf numFmtId="0" fontId="16" fillId="7" borderId="15" xfId="0" applyFont="1" applyFill="1" applyBorder="1" applyAlignment="1">
      <alignment horizontal="left" vertical="center" indent="1"/>
    </xf>
    <xf numFmtId="0" fontId="16" fillId="7" borderId="22" xfId="0" applyFont="1" applyFill="1" applyBorder="1" applyAlignment="1">
      <alignment horizontal="left" vertical="center" indent="1"/>
    </xf>
    <xf numFmtId="0" fontId="16" fillId="8" borderId="19" xfId="0" applyFont="1" applyFill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16" fillId="7" borderId="49" xfId="0" applyFont="1" applyFill="1" applyBorder="1" applyAlignment="1">
      <alignment horizontal="left" vertical="center" indent="1"/>
    </xf>
    <xf numFmtId="0" fontId="16" fillId="7" borderId="38" xfId="0" applyFont="1" applyFill="1" applyBorder="1" applyAlignment="1">
      <alignment horizontal="left" vertical="center" indent="1"/>
    </xf>
    <xf numFmtId="0" fontId="16" fillId="7" borderId="39" xfId="0" applyFont="1" applyFill="1" applyBorder="1" applyAlignment="1">
      <alignment horizontal="left" vertical="center" indent="1"/>
    </xf>
    <xf numFmtId="0" fontId="16" fillId="7" borderId="6" xfId="0" applyFont="1" applyFill="1" applyBorder="1" applyAlignment="1">
      <alignment horizontal="left" vertical="center" indent="1"/>
    </xf>
    <xf numFmtId="0" fontId="0" fillId="7" borderId="7" xfId="0" applyFill="1" applyBorder="1" applyAlignment="1">
      <alignment horizontal="left" vertical="center" indent="1"/>
    </xf>
    <xf numFmtId="0" fontId="16" fillId="7" borderId="28" xfId="0" applyFont="1" applyFill="1" applyBorder="1" applyAlignment="1">
      <alignment horizontal="left" vertical="center" indent="1"/>
    </xf>
    <xf numFmtId="0" fontId="0" fillId="7" borderId="33" xfId="0" applyFill="1" applyBorder="1" applyAlignment="1">
      <alignment horizontal="left" vertical="center" indent="1"/>
    </xf>
    <xf numFmtId="0" fontId="16" fillId="8" borderId="50" xfId="0" applyFont="1" applyFill="1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textRotation="90" wrapText="1"/>
    </xf>
    <xf numFmtId="0" fontId="16" fillId="4" borderId="3" xfId="0" applyFont="1" applyFill="1" applyBorder="1" applyAlignment="1">
      <alignment horizontal="left" vertical="center" indent="1"/>
    </xf>
    <xf numFmtId="0" fontId="14" fillId="4" borderId="3" xfId="0" applyFont="1" applyFill="1" applyBorder="1" applyAlignment="1">
      <alignment horizontal="left" vertical="center" indent="1"/>
    </xf>
    <xf numFmtId="0" fontId="0" fillId="0" borderId="12" xfId="0" applyBorder="1" applyAlignment="1">
      <alignment horizontal="center" vertical="center" textRotation="90" wrapText="1"/>
    </xf>
    <xf numFmtId="0" fontId="16" fillId="8" borderId="50" xfId="0" applyFont="1" applyFill="1" applyBorder="1" applyAlignment="1">
      <alignment horizontal="center" vertical="center" textRotation="90"/>
    </xf>
    <xf numFmtId="0" fontId="14" fillId="8" borderId="51" xfId="0" applyFont="1" applyFill="1" applyBorder="1" applyAlignment="1">
      <alignment horizontal="center" vertical="center" textRotation="90"/>
    </xf>
    <xf numFmtId="0" fontId="14" fillId="8" borderId="52" xfId="0" applyFont="1" applyFill="1" applyBorder="1" applyAlignment="1">
      <alignment horizontal="center" vertical="center" textRotation="90"/>
    </xf>
    <xf numFmtId="0" fontId="16" fillId="6" borderId="48" xfId="0" applyFont="1" applyFill="1" applyBorder="1" applyAlignment="1">
      <alignment horizontal="left" vertical="center" indent="1"/>
    </xf>
    <xf numFmtId="0" fontId="0" fillId="6" borderId="15" xfId="0" applyFill="1" applyBorder="1" applyAlignment="1">
      <alignment horizontal="left" indent="1"/>
    </xf>
    <xf numFmtId="0" fontId="0" fillId="6" borderId="22" xfId="0" applyFill="1" applyBorder="1" applyAlignment="1">
      <alignment horizontal="left" indent="1"/>
    </xf>
    <xf numFmtId="0" fontId="16" fillId="6" borderId="59" xfId="0" applyFont="1" applyFill="1" applyBorder="1" applyAlignment="1">
      <alignment horizontal="left" vertical="center" indent="1"/>
    </xf>
    <xf numFmtId="0" fontId="0" fillId="6" borderId="45" xfId="0" applyFill="1" applyBorder="1" applyAlignment="1">
      <alignment horizontal="left" indent="1"/>
    </xf>
    <xf numFmtId="0" fontId="0" fillId="6" borderId="53" xfId="0" applyFill="1" applyBorder="1" applyAlignment="1">
      <alignment horizontal="left" indent="1"/>
    </xf>
    <xf numFmtId="0" fontId="16" fillId="6" borderId="49" xfId="0" applyFont="1" applyFill="1" applyBorder="1" applyAlignment="1">
      <alignment horizontal="left" vertical="center" indent="1"/>
    </xf>
    <xf numFmtId="0" fontId="0" fillId="6" borderId="38" xfId="0" applyFill="1" applyBorder="1" applyAlignment="1">
      <alignment horizontal="left" indent="1"/>
    </xf>
    <xf numFmtId="0" fontId="0" fillId="6" borderId="39" xfId="0" applyFill="1" applyBorder="1" applyAlignment="1">
      <alignment horizontal="left" indent="1"/>
    </xf>
    <xf numFmtId="0" fontId="0" fillId="6" borderId="45" xfId="0" applyFill="1" applyBorder="1" applyAlignment="1">
      <alignment horizontal="left" vertical="center" indent="1"/>
    </xf>
    <xf numFmtId="0" fontId="0" fillId="6" borderId="53" xfId="0" applyFill="1" applyBorder="1" applyAlignment="1">
      <alignment horizontal="left" vertical="center" indent="1"/>
    </xf>
    <xf numFmtId="0" fontId="15" fillId="6" borderId="33" xfId="0" applyFont="1" applyFill="1" applyBorder="1" applyAlignment="1">
      <alignment horizontal="left" indent="1"/>
    </xf>
    <xf numFmtId="0" fontId="0" fillId="6" borderId="33" xfId="0" applyFill="1" applyBorder="1" applyAlignment="1">
      <alignment horizontal="left" indent="1"/>
    </xf>
    <xf numFmtId="0" fontId="0" fillId="0" borderId="33" xfId="0" applyBorder="1" applyAlignment="1">
      <alignment horizontal="left" indent="1"/>
    </xf>
    <xf numFmtId="0" fontId="16" fillId="6" borderId="28" xfId="0" applyFont="1" applyFill="1" applyBorder="1" applyAlignment="1">
      <alignment horizontal="left" vertical="center" textRotation="90"/>
    </xf>
    <xf numFmtId="0" fontId="15" fillId="6" borderId="5" xfId="0" applyFont="1" applyFill="1" applyBorder="1" applyAlignment="1">
      <alignment horizontal="left" indent="1"/>
    </xf>
    <xf numFmtId="0" fontId="0" fillId="6" borderId="5" xfId="0" applyFill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34" xfId="0" applyBorder="1" applyAlignment="1">
      <alignment horizontal="left" indent="1"/>
    </xf>
    <xf numFmtId="0" fontId="16" fillId="0" borderId="69" xfId="0" applyFont="1" applyBorder="1" applyAlignment="1">
      <alignment horizontal="left" vertical="center" textRotation="90"/>
    </xf>
    <xf numFmtId="0" fontId="16" fillId="4" borderId="20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5" fillId="6" borderId="44" xfId="0" applyFont="1" applyFill="1" applyBorder="1" applyAlignment="1">
      <alignment horizontal="left" indent="1"/>
    </xf>
    <xf numFmtId="0" fontId="0" fillId="0" borderId="45" xfId="0" applyBorder="1" applyAlignment="1">
      <alignment horizontal="left" indent="1"/>
    </xf>
    <xf numFmtId="0" fontId="0" fillId="0" borderId="53" xfId="0" applyBorder="1" applyAlignment="1">
      <alignment horizontal="left" indent="1"/>
    </xf>
    <xf numFmtId="0" fontId="15" fillId="5" borderId="33" xfId="0" applyFont="1" applyFill="1" applyBorder="1" applyAlignment="1" applyProtection="1">
      <alignment horizontal="left" indent="1"/>
      <protection locked="0"/>
    </xf>
    <xf numFmtId="0" fontId="16" fillId="0" borderId="60" xfId="0" applyFont="1" applyBorder="1" applyAlignment="1">
      <alignment horizontal="left" vertical="center" textRotation="90"/>
    </xf>
    <xf numFmtId="0" fontId="15" fillId="0" borderId="59" xfId="0" applyFont="1" applyBorder="1" applyAlignment="1">
      <alignment horizontal="left"/>
    </xf>
    <xf numFmtId="0" fontId="16" fillId="4" borderId="3" xfId="0" applyFont="1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5" fillId="5" borderId="33" xfId="0" applyFont="1" applyFill="1" applyBorder="1" applyAlignment="1" applyProtection="1">
      <alignment horizontal="left" vertical="center" indent="1"/>
      <protection locked="0"/>
    </xf>
    <xf numFmtId="0" fontId="0" fillId="5" borderId="33" xfId="0" applyFill="1" applyBorder="1" applyAlignment="1" applyProtection="1">
      <alignment horizontal="left" indent="1"/>
      <protection locked="0"/>
    </xf>
    <xf numFmtId="0" fontId="15" fillId="5" borderId="64" xfId="0" applyFont="1" applyFill="1" applyBorder="1" applyAlignment="1" applyProtection="1">
      <alignment horizontal="left" vertical="center" indent="1"/>
      <protection locked="0"/>
    </xf>
    <xf numFmtId="0" fontId="0" fillId="5" borderId="64" xfId="0" applyFill="1" applyBorder="1" applyAlignment="1" applyProtection="1">
      <alignment horizontal="left" indent="1"/>
      <protection locked="0"/>
    </xf>
    <xf numFmtId="0" fontId="15" fillId="5" borderId="30" xfId="0" applyFont="1" applyFill="1" applyBorder="1" applyAlignment="1" applyProtection="1">
      <alignment horizontal="left" vertical="center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16" fillId="4" borderId="64" xfId="0" applyFont="1" applyFill="1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0" fontId="15" fillId="6" borderId="41" xfId="0" applyFont="1" applyFill="1" applyBorder="1" applyAlignment="1">
      <alignment horizontal="left" indent="1"/>
    </xf>
    <xf numFmtId="0" fontId="0" fillId="6" borderId="42" xfId="0" applyFill="1" applyBorder="1" applyAlignment="1">
      <alignment horizontal="left" indent="1"/>
    </xf>
    <xf numFmtId="0" fontId="0" fillId="6" borderId="43" xfId="0" applyFill="1" applyBorder="1" applyAlignment="1">
      <alignment horizontal="left" indent="1"/>
    </xf>
    <xf numFmtId="0" fontId="15" fillId="6" borderId="7" xfId="0" applyFont="1" applyFill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28" fillId="6" borderId="20" xfId="0" applyFont="1" applyFill="1" applyBorder="1" applyAlignment="1">
      <alignment horizontal="left" indent="1"/>
    </xf>
    <xf numFmtId="0" fontId="13" fillId="6" borderId="3" xfId="0" applyFont="1" applyFill="1" applyBorder="1" applyAlignment="1">
      <alignment horizontal="left" inden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6" fillId="8" borderId="19" xfId="0" applyFont="1" applyFill="1" applyBorder="1" applyAlignment="1">
      <alignment horizontal="center" vertical="center" textRotation="90"/>
    </xf>
    <xf numFmtId="0" fontId="16" fillId="8" borderId="35" xfId="0" applyFont="1" applyFill="1" applyBorder="1" applyAlignment="1">
      <alignment horizontal="center" vertical="center" textRotation="90"/>
    </xf>
    <xf numFmtId="0" fontId="16" fillId="8" borderId="26" xfId="0" applyFont="1" applyFill="1" applyBorder="1" applyAlignment="1">
      <alignment horizontal="center" vertical="center" textRotation="90"/>
    </xf>
    <xf numFmtId="0" fontId="16" fillId="8" borderId="54" xfId="0" applyFont="1" applyFill="1" applyBorder="1" applyAlignment="1">
      <alignment horizontal="center" vertical="center" textRotation="90" wrapText="1"/>
    </xf>
    <xf numFmtId="0" fontId="16" fillId="8" borderId="55" xfId="0" applyFont="1" applyFill="1" applyBorder="1" applyAlignment="1">
      <alignment horizontal="center" vertical="center" textRotation="90" wrapText="1"/>
    </xf>
    <xf numFmtId="0" fontId="16" fillId="8" borderId="56" xfId="0" applyFont="1" applyFill="1" applyBorder="1" applyAlignment="1">
      <alignment horizontal="center" vertical="center" textRotation="90" wrapText="1"/>
    </xf>
    <xf numFmtId="0" fontId="15" fillId="6" borderId="37" xfId="0" applyFont="1" applyFill="1" applyBorder="1" applyAlignment="1">
      <alignment horizontal="left" indent="1"/>
    </xf>
    <xf numFmtId="0" fontId="0" fillId="0" borderId="38" xfId="0" applyBorder="1" applyAlignment="1">
      <alignment horizontal="left" indent="1"/>
    </xf>
    <xf numFmtId="0" fontId="0" fillId="0" borderId="39" xfId="0" applyBorder="1" applyAlignment="1">
      <alignment horizontal="left" indent="1"/>
    </xf>
    <xf numFmtId="0" fontId="15" fillId="5" borderId="41" xfId="0" applyFont="1" applyFill="1" applyBorder="1" applyAlignment="1" applyProtection="1">
      <alignment horizontal="left" indent="1"/>
      <protection locked="0"/>
    </xf>
    <xf numFmtId="0" fontId="15" fillId="5" borderId="43" xfId="0" applyFont="1" applyFill="1" applyBorder="1" applyAlignment="1" applyProtection="1">
      <alignment horizontal="left" indent="1"/>
      <protection locked="0"/>
    </xf>
    <xf numFmtId="0" fontId="16" fillId="4" borderId="3" xfId="0" applyFont="1" applyFill="1" applyBorder="1" applyAlignment="1">
      <alignment horizontal="left" wrapText="1" indent="1"/>
    </xf>
    <xf numFmtId="0" fontId="15" fillId="5" borderId="75" xfId="0" applyFont="1" applyFill="1" applyBorder="1" applyAlignment="1" applyProtection="1">
      <alignment horizontal="left" indent="1"/>
      <protection locked="0"/>
    </xf>
    <xf numFmtId="0" fontId="15" fillId="5" borderId="73" xfId="0" applyFont="1" applyFill="1" applyBorder="1" applyAlignment="1" applyProtection="1">
      <alignment horizontal="left" indent="1"/>
      <protection locked="0"/>
    </xf>
    <xf numFmtId="0" fontId="16" fillId="7" borderId="7" xfId="0" applyFont="1" applyFill="1" applyBorder="1" applyAlignment="1">
      <alignment horizontal="left" vertical="center" indent="1"/>
    </xf>
    <xf numFmtId="165" fontId="10" fillId="9" borderId="24" xfId="4" applyNumberFormat="1" applyFont="1" applyFill="1" applyBorder="1" applyAlignment="1">
      <alignment horizontal="right" vertical="center"/>
    </xf>
    <xf numFmtId="0" fontId="16" fillId="7" borderId="33" xfId="0" applyFont="1" applyFill="1" applyBorder="1" applyAlignment="1">
      <alignment horizontal="left" vertical="center" indent="1"/>
    </xf>
    <xf numFmtId="0" fontId="16" fillId="7" borderId="5" xfId="0" applyFont="1" applyFill="1" applyBorder="1" applyAlignment="1">
      <alignment horizontal="left" vertical="center" indent="1"/>
    </xf>
    <xf numFmtId="0" fontId="23" fillId="0" borderId="0" xfId="0" quotePrefix="1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164" fontId="29" fillId="0" borderId="24" xfId="4" applyFont="1" applyBorder="1" applyAlignment="1"/>
    <xf numFmtId="0" fontId="18" fillId="14" borderId="47" xfId="3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31" fillId="4" borderId="47" xfId="3" applyFont="1" applyFill="1" applyBorder="1" applyAlignment="1" applyProtection="1">
      <alignment horizontal="center" vertical="center"/>
    </xf>
    <xf numFmtId="0" fontId="31" fillId="4" borderId="1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18" borderId="19" xfId="0" applyFont="1" applyFill="1" applyBorder="1" applyAlignment="1">
      <alignment horizontal="center" vertical="center" wrapText="1"/>
    </xf>
    <xf numFmtId="0" fontId="18" fillId="18" borderId="25" xfId="0" applyFont="1" applyFill="1" applyBorder="1" applyAlignment="1">
      <alignment horizontal="center" vertical="center" wrapText="1"/>
    </xf>
    <xf numFmtId="0" fontId="18" fillId="18" borderId="47" xfId="0" applyFont="1" applyFill="1" applyBorder="1" applyAlignment="1">
      <alignment horizontal="center" vertical="center" wrapText="1"/>
    </xf>
    <xf numFmtId="0" fontId="18" fillId="18" borderId="12" xfId="0" applyFont="1" applyFill="1" applyBorder="1" applyAlignment="1">
      <alignment horizontal="center" vertical="center" wrapText="1"/>
    </xf>
    <xf numFmtId="0" fontId="18" fillId="18" borderId="13" xfId="0" applyFont="1" applyFill="1" applyBorder="1" applyAlignment="1">
      <alignment horizontal="center" vertical="center" wrapText="1"/>
    </xf>
    <xf numFmtId="0" fontId="43" fillId="18" borderId="47" xfId="0" applyFont="1" applyFill="1" applyBorder="1" applyAlignment="1">
      <alignment horizontal="center" vertical="center"/>
    </xf>
    <xf numFmtId="0" fontId="44" fillId="18" borderId="12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18" borderId="19" xfId="0" applyFont="1" applyFill="1" applyBorder="1" applyAlignment="1">
      <alignment horizontal="center" vertical="center"/>
    </xf>
    <xf numFmtId="0" fontId="44" fillId="18" borderId="24" xfId="0" applyFont="1" applyFill="1" applyBorder="1" applyAlignment="1">
      <alignment horizontal="center" vertical="center"/>
    </xf>
    <xf numFmtId="0" fontId="44" fillId="18" borderId="25" xfId="0" applyFont="1" applyFill="1" applyBorder="1" applyAlignment="1">
      <alignment horizontal="center" vertical="center"/>
    </xf>
    <xf numFmtId="0" fontId="16" fillId="7" borderId="59" xfId="0" applyFont="1" applyFill="1" applyBorder="1" applyAlignment="1">
      <alignment horizontal="left" vertical="center" indent="1"/>
    </xf>
    <xf numFmtId="0" fontId="15" fillId="0" borderId="45" xfId="0" applyFont="1" applyBorder="1" applyAlignment="1">
      <alignment horizontal="left" vertical="center" indent="1"/>
    </xf>
    <xf numFmtId="0" fontId="47" fillId="18" borderId="47" xfId="0" applyFont="1" applyFill="1" applyBorder="1" applyAlignment="1">
      <alignment horizontal="center" vertical="center"/>
    </xf>
    <xf numFmtId="0" fontId="48" fillId="18" borderId="12" xfId="0" applyFont="1" applyFill="1" applyBorder="1" applyAlignment="1">
      <alignment horizontal="center" vertical="center"/>
    </xf>
    <xf numFmtId="0" fontId="48" fillId="18" borderId="13" xfId="0" applyFont="1" applyFill="1" applyBorder="1" applyAlignment="1">
      <alignment horizontal="center" vertical="center"/>
    </xf>
    <xf numFmtId="0" fontId="37" fillId="15" borderId="47" xfId="0" applyFont="1" applyFill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7" fillId="15" borderId="12" xfId="0" applyFont="1" applyFill="1" applyBorder="1" applyAlignment="1">
      <alignment horizontal="center"/>
    </xf>
    <xf numFmtId="0" fontId="37" fillId="15" borderId="13" xfId="0" applyFont="1" applyFill="1" applyBorder="1" applyAlignment="1">
      <alignment horizontal="center"/>
    </xf>
    <xf numFmtId="0" fontId="14" fillId="16" borderId="19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50" xfId="0" applyFont="1" applyFill="1" applyBorder="1" applyAlignment="1">
      <alignment horizontal="center" wrapText="1"/>
    </xf>
    <xf numFmtId="0" fontId="14" fillId="16" borderId="52" xfId="0" applyFont="1" applyFill="1" applyBorder="1" applyAlignment="1">
      <alignment horizontal="center"/>
    </xf>
    <xf numFmtId="0" fontId="15" fillId="0" borderId="12" xfId="0" applyFont="1" applyBorder="1" applyAlignment="1"/>
    <xf numFmtId="0" fontId="0" fillId="0" borderId="12" xfId="0" applyBorder="1" applyAlignment="1"/>
    <xf numFmtId="0" fontId="0" fillId="0" borderId="42" xfId="0" applyBorder="1" applyAlignment="1"/>
    <xf numFmtId="0" fontId="0" fillId="0" borderId="61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6" borderId="64" xfId="0" applyFill="1" applyBorder="1" applyAlignment="1"/>
    <xf numFmtId="0" fontId="0" fillId="6" borderId="14" xfId="0" applyFill="1" applyBorder="1" applyAlignment="1"/>
    <xf numFmtId="0" fontId="0" fillId="6" borderId="30" xfId="0" applyFill="1" applyBorder="1" applyAlignment="1"/>
    <xf numFmtId="0" fontId="0" fillId="0" borderId="33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70" xfId="0" applyBorder="1" applyAlignment="1"/>
    <xf numFmtId="0" fontId="0" fillId="6" borderId="33" xfId="0" applyFill="1" applyBorder="1" applyAlignment="1"/>
    <xf numFmtId="0" fontId="0" fillId="6" borderId="44" xfId="0" applyFill="1" applyBorder="1" applyAlignment="1"/>
    <xf numFmtId="0" fontId="0" fillId="0" borderId="24" xfId="0" applyBorder="1" applyAlignment="1"/>
    <xf numFmtId="0" fontId="0" fillId="0" borderId="23" xfId="0" applyBorder="1" applyAlignment="1"/>
    <xf numFmtId="0" fontId="0" fillId="9" borderId="25" xfId="0" applyFill="1" applyBorder="1" applyAlignment="1"/>
    <xf numFmtId="0" fontId="0" fillId="9" borderId="35" xfId="0" applyFill="1" applyBorder="1" applyAlignment="1"/>
    <xf numFmtId="0" fontId="0" fillId="9" borderId="11" xfId="0" applyFill="1" applyBorder="1" applyAlignment="1"/>
    <xf numFmtId="0" fontId="0" fillId="9" borderId="26" xfId="0" applyFill="1" applyBorder="1" applyAlignment="1"/>
    <xf numFmtId="0" fontId="0" fillId="9" borderId="27" xfId="0" applyFill="1" applyBorder="1" applyAlignment="1"/>
    <xf numFmtId="0" fontId="0" fillId="9" borderId="0" xfId="0" applyFill="1" applyAlignment="1"/>
    <xf numFmtId="0" fontId="0" fillId="9" borderId="23" xfId="0" applyFill="1" applyBorder="1" applyAlignment="1"/>
    <xf numFmtId="0" fontId="0" fillId="0" borderId="0" xfId="0" applyAlignment="1"/>
    <xf numFmtId="0" fontId="14" fillId="0" borderId="24" xfId="0" applyFont="1" applyBorder="1" applyAlignment="1"/>
  </cellXfs>
  <cellStyles count="15">
    <cellStyle name="1000-sep (2 dec) 2" xfId="1" xr:uid="{00000000-0005-0000-0000-000000000000}"/>
    <cellStyle name="1000-sep (2 dec) 3" xfId="2" xr:uid="{00000000-0005-0000-0000-000001000000}"/>
    <cellStyle name="Accent5" xfId="3" builtinId="45"/>
    <cellStyle name="Comma" xfId="4" builtinId="3"/>
    <cellStyle name="Hyperlink" xfId="14" builtinId="8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Output Amounts" xfId="8" xr:uid="{00000000-0005-0000-0000-000008000000}"/>
    <cellStyle name="Output Column Headings" xfId="9" xr:uid="{00000000-0005-0000-0000-000009000000}"/>
    <cellStyle name="Output Line Items" xfId="10" xr:uid="{00000000-0005-0000-0000-00000A000000}"/>
    <cellStyle name="Output Report Heading" xfId="11" xr:uid="{00000000-0005-0000-0000-00000B000000}"/>
    <cellStyle name="Output Report Title" xfId="12" xr:uid="{00000000-0005-0000-0000-00000C000000}"/>
    <cellStyle name="Percent" xfId="1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565"/>
        </patternFill>
      </fill>
    </dxf>
    <dxf>
      <font>
        <b/>
        <i val="0"/>
        <strike val="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FFFCC"/>
      <color rgb="FF669900"/>
      <color rgb="FF3CB4D0"/>
      <color rgb="FFCCFFCC"/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</xdr:row>
      <xdr:rowOff>238125</xdr:rowOff>
    </xdr:from>
    <xdr:to>
      <xdr:col>12</xdr:col>
      <xdr:colOff>1</xdr:colOff>
      <xdr:row>2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68DC98D-CC09-38C1-D99B-949644220874}"/>
            </a:ext>
          </a:extLst>
        </xdr:cNvPr>
        <xdr:cNvSpPr txBox="1"/>
      </xdr:nvSpPr>
      <xdr:spPr>
        <a:xfrm>
          <a:off x="12839700" y="314325"/>
          <a:ext cx="11144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a-DK" sz="1100"/>
            <a:t>v. 2025.02</a:t>
          </a:r>
        </a:p>
        <a:p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1</xdr:row>
      <xdr:rowOff>0</xdr:rowOff>
    </xdr:from>
    <xdr:to>
      <xdr:col>8</xdr:col>
      <xdr:colOff>305021</xdr:colOff>
      <xdr:row>2</xdr:row>
      <xdr:rowOff>112522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F080384-3B4D-9351-ADC9-B5EEC6AF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90500"/>
          <a:ext cx="1143221" cy="303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1</xdr:row>
      <xdr:rowOff>0</xdr:rowOff>
    </xdr:from>
    <xdr:to>
      <xdr:col>8</xdr:col>
      <xdr:colOff>305021</xdr:colOff>
      <xdr:row>2</xdr:row>
      <xdr:rowOff>112522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C2EA5E4-ECDB-4675-A3A7-DB53DA9A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90500"/>
          <a:ext cx="1143221" cy="303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15</xdr:row>
      <xdr:rowOff>66676</xdr:rowOff>
    </xdr:from>
    <xdr:to>
      <xdr:col>15</xdr:col>
      <xdr:colOff>0</xdr:colOff>
      <xdr:row>17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60EFC055-B625-4AF2-05BA-04A144DCCD7C}"/>
            </a:ext>
          </a:extLst>
        </xdr:cNvPr>
        <xdr:cNvSpPr txBox="1"/>
      </xdr:nvSpPr>
      <xdr:spPr>
        <a:xfrm>
          <a:off x="10706100" y="3143251"/>
          <a:ext cx="27336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900">
              <a:solidFill>
                <a:schemeClr val="bg1">
                  <a:lumMod val="95000"/>
                </a:schemeClr>
              </a:solidFill>
            </a:rPr>
            <a:t>Beløb hentes automatisk fra fanen "Budget - Kursus". Kan overskrives ved</a:t>
          </a:r>
          <a:r>
            <a:rPr lang="da-DK" sz="900" baseline="0">
              <a:solidFill>
                <a:schemeClr val="bg1">
                  <a:lumMod val="95000"/>
                </a:schemeClr>
              </a:solidFill>
            </a:rPr>
            <a:t> behov.</a:t>
          </a:r>
          <a:endParaRPr lang="da-DK" sz="900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dunet.dk/da/servicesider/oekonomi/budget/loenoversigtoeko/loensatser" TargetMode="External"/><Relationship Id="rId1" Type="http://schemas.openxmlformats.org/officeDocument/2006/relationships/hyperlink" Target="https://sdunet.dk/da/servicesider/oekonomi/budget/loenoversigtoeko/inernt-cirk-vedr,-d-,-indtaegtsgivende-virksomh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613A-2C6B-43D1-9B0A-32BAF9F4EDEB}">
  <sheetPr codeName="Ark1">
    <tabColor theme="8" tint="0.59999389629810485"/>
  </sheetPr>
  <dimension ref="B1:L75"/>
  <sheetViews>
    <sheetView tabSelected="1" zoomScaleNormal="100" workbookViewId="0">
      <selection activeCell="E15" sqref="E15:F15"/>
    </sheetView>
  </sheetViews>
  <sheetFormatPr defaultColWidth="9.140625" defaultRowHeight="14.45"/>
  <cols>
    <col min="1" max="1" width="0.85546875" style="1" customWidth="1"/>
    <col min="2" max="2" width="7" style="1" customWidth="1"/>
    <col min="3" max="3" width="14.7109375" style="2" customWidth="1"/>
    <col min="4" max="4" width="10.85546875" style="2" customWidth="1"/>
    <col min="5" max="5" width="12.5703125" style="2" customWidth="1"/>
    <col min="6" max="6" width="19" style="1" customWidth="1"/>
    <col min="7" max="7" width="36.28515625" style="1" customWidth="1"/>
    <col min="8" max="8" width="32.85546875" style="1" customWidth="1"/>
    <col min="9" max="9" width="23.85546875" style="1" customWidth="1"/>
    <col min="10" max="10" width="20.42578125" style="1" customWidth="1"/>
    <col min="11" max="11" width="18.5703125" style="1" customWidth="1"/>
    <col min="12" max="12" width="17.85546875" style="1" customWidth="1"/>
    <col min="13" max="16384" width="9.140625" style="1"/>
  </cols>
  <sheetData>
    <row r="1" spans="2:12" ht="6" customHeight="1" thickBot="1"/>
    <row r="2" spans="2:12" ht="36.6" thickBot="1">
      <c r="B2" s="338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spans="2:12" ht="16.5" customHeight="1">
      <c r="B3" s="362" t="s">
        <v>1</v>
      </c>
      <c r="C3" s="365" t="s">
        <v>2</v>
      </c>
      <c r="D3" s="366"/>
      <c r="E3" s="366"/>
      <c r="F3" s="367"/>
      <c r="G3" s="310" t="s">
        <v>3</v>
      </c>
      <c r="H3" s="311"/>
      <c r="I3" s="311"/>
      <c r="J3" s="311"/>
      <c r="K3" s="311"/>
      <c r="L3" s="312"/>
    </row>
    <row r="4" spans="2:12" ht="36.75" customHeight="1">
      <c r="B4" s="363"/>
      <c r="C4" s="368" t="s">
        <v>4</v>
      </c>
      <c r="D4" s="374"/>
      <c r="E4" s="374"/>
      <c r="F4" s="375"/>
      <c r="G4" s="317" t="s">
        <v>5</v>
      </c>
      <c r="H4" s="314"/>
      <c r="I4" s="314"/>
      <c r="J4" s="314"/>
      <c r="K4" s="314"/>
      <c r="L4" s="315"/>
    </row>
    <row r="5" spans="2:12" ht="16.5" customHeight="1">
      <c r="B5" s="363"/>
      <c r="C5" s="368" t="s">
        <v>6</v>
      </c>
      <c r="D5" s="369"/>
      <c r="E5" s="369"/>
      <c r="F5" s="370"/>
      <c r="G5" s="313" t="s">
        <v>7</v>
      </c>
      <c r="H5" s="314"/>
      <c r="I5" s="314"/>
      <c r="J5" s="314"/>
      <c r="K5" s="314"/>
      <c r="L5" s="315"/>
    </row>
    <row r="6" spans="2:12" ht="16.5" customHeight="1">
      <c r="B6" s="363"/>
      <c r="C6" s="368" t="s">
        <v>8</v>
      </c>
      <c r="D6" s="374"/>
      <c r="E6" s="374"/>
      <c r="F6" s="375"/>
      <c r="G6" s="313" t="s">
        <v>9</v>
      </c>
      <c r="H6" s="314"/>
      <c r="I6" s="314"/>
      <c r="J6" s="314"/>
      <c r="K6" s="314"/>
      <c r="L6" s="315"/>
    </row>
    <row r="7" spans="2:12" ht="16.5" customHeight="1">
      <c r="B7" s="363"/>
      <c r="C7" s="368" t="s">
        <v>10</v>
      </c>
      <c r="D7" s="369"/>
      <c r="E7" s="369"/>
      <c r="F7" s="370"/>
      <c r="G7" s="316" t="s">
        <v>11</v>
      </c>
      <c r="H7" s="314"/>
      <c r="I7" s="314"/>
      <c r="J7" s="314"/>
      <c r="K7" s="314"/>
      <c r="L7" s="315"/>
    </row>
    <row r="8" spans="2:12" ht="16.5" customHeight="1">
      <c r="B8" s="363"/>
      <c r="C8" s="368" t="s">
        <v>12</v>
      </c>
      <c r="D8" s="374"/>
      <c r="E8" s="374"/>
      <c r="F8" s="375"/>
      <c r="G8" s="318" t="s">
        <v>11</v>
      </c>
      <c r="H8" s="319"/>
      <c r="I8" s="319"/>
      <c r="J8" s="319"/>
      <c r="K8" s="319"/>
      <c r="L8" s="320"/>
    </row>
    <row r="9" spans="2:12" ht="16.5" customHeight="1">
      <c r="B9" s="363"/>
      <c r="C9" s="368" t="s">
        <v>13</v>
      </c>
      <c r="D9" s="369"/>
      <c r="E9" s="369"/>
      <c r="F9" s="370"/>
      <c r="G9" s="313" t="s">
        <v>14</v>
      </c>
      <c r="H9" s="314"/>
      <c r="I9" s="314"/>
      <c r="J9" s="314"/>
      <c r="K9" s="314"/>
      <c r="L9" s="315"/>
    </row>
    <row r="10" spans="2:12" ht="16.5" customHeight="1">
      <c r="B10" s="363"/>
      <c r="C10" s="368" t="s">
        <v>15</v>
      </c>
      <c r="D10" s="374"/>
      <c r="E10" s="374"/>
      <c r="F10" s="375"/>
      <c r="G10" s="313" t="s">
        <v>16</v>
      </c>
      <c r="H10" s="314"/>
      <c r="I10" s="314"/>
      <c r="J10" s="314"/>
      <c r="K10" s="314"/>
      <c r="L10" s="315"/>
    </row>
    <row r="11" spans="2:12" ht="16.5" customHeight="1" thickBot="1">
      <c r="B11" s="364"/>
      <c r="C11" s="371" t="s">
        <v>17</v>
      </c>
      <c r="D11" s="372"/>
      <c r="E11" s="372"/>
      <c r="F11" s="373"/>
      <c r="G11" s="252">
        <v>1</v>
      </c>
      <c r="H11" s="321"/>
      <c r="I11" s="321"/>
      <c r="J11" s="321"/>
      <c r="K11" s="321"/>
      <c r="L11" s="322"/>
    </row>
    <row r="12" spans="2:12" ht="8.25" customHeight="1" thickBot="1">
      <c r="B12" s="466"/>
      <c r="C12" s="467"/>
      <c r="D12" s="467"/>
      <c r="E12" s="467"/>
      <c r="F12" s="467"/>
      <c r="G12" s="467"/>
      <c r="H12" s="467"/>
      <c r="I12" s="467"/>
      <c r="J12" s="467"/>
      <c r="K12" s="467"/>
      <c r="L12" s="467"/>
    </row>
    <row r="13" spans="2:12" ht="36.6" thickBot="1">
      <c r="B13" s="338" t="s">
        <v>18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1"/>
    </row>
    <row r="14" spans="2:12" ht="15" thickBot="1">
      <c r="B14" s="412" t="s">
        <v>19</v>
      </c>
      <c r="C14" s="18" t="s">
        <v>20</v>
      </c>
      <c r="D14" s="19" t="s">
        <v>21</v>
      </c>
      <c r="E14" s="423" t="s">
        <v>22</v>
      </c>
      <c r="F14" s="394"/>
      <c r="G14" s="20" t="s">
        <v>23</v>
      </c>
      <c r="H14" s="20" t="s">
        <v>24</v>
      </c>
      <c r="I14" s="11" t="s">
        <v>25</v>
      </c>
      <c r="J14" s="21" t="s">
        <v>26</v>
      </c>
      <c r="K14" s="20" t="s">
        <v>27</v>
      </c>
      <c r="L14" s="17" t="s">
        <v>28</v>
      </c>
    </row>
    <row r="15" spans="2:12" ht="13.9" customHeight="1">
      <c r="B15" s="413"/>
      <c r="C15" s="35" t="str">
        <f t="shared" ref="C15:C24" si="0">IF(E15="Vælg titel…","","1100")</f>
        <v/>
      </c>
      <c r="D15" s="96" t="str">
        <f>IF(E15="Vælg titel…","",Kostpriser!$I$40)</f>
        <v/>
      </c>
      <c r="E15" s="424" t="s">
        <v>29</v>
      </c>
      <c r="F15" s="425"/>
      <c r="G15" s="253" t="s">
        <v>30</v>
      </c>
      <c r="H15" s="254"/>
      <c r="I15" s="255"/>
      <c r="J15" s="55" t="str">
        <f>IF(SUM(H15+I15)&gt;0,SUM(H15+I15),"")</f>
        <v/>
      </c>
      <c r="K15" s="88">
        <f>_xlfn.XLOOKUP(E15,Kostpriser!$H$5:$H$18,Kostpriser!$I$5:$I$18)</f>
        <v>0</v>
      </c>
      <c r="L15" s="22" t="str">
        <f>IF(J15="","0",J15*K15)</f>
        <v>0</v>
      </c>
    </row>
    <row r="16" spans="2:12">
      <c r="B16" s="413"/>
      <c r="C16" s="33" t="str">
        <f t="shared" si="0"/>
        <v/>
      </c>
      <c r="D16" s="93" t="str">
        <f>IF(E16="Vælg titel…","",Kostpriser!$I$40)</f>
        <v/>
      </c>
      <c r="E16" s="390" t="s">
        <v>29</v>
      </c>
      <c r="F16" s="390"/>
      <c r="G16" s="257"/>
      <c r="H16" s="258"/>
      <c r="I16" s="259"/>
      <c r="J16" s="56" t="str">
        <f>IF(SUM(H16+I16)&gt;0,SUM(H16+I16),"")</f>
        <v/>
      </c>
      <c r="K16" s="54">
        <f>_xlfn.XLOOKUP(E16,Kostpriser!$H$5:$H$18,Kostpriser!$I$5:$I$18)</f>
        <v>0</v>
      </c>
      <c r="L16" s="23" t="str">
        <f>IF(J16="","0",J16*K16)</f>
        <v>0</v>
      </c>
    </row>
    <row r="17" spans="2:12">
      <c r="B17" s="413"/>
      <c r="C17" s="33" t="str">
        <f t="shared" si="0"/>
        <v/>
      </c>
      <c r="D17" s="93" t="str">
        <f>IF(E17="Vælg titel…","",Kostpriser!$I$40)</f>
        <v/>
      </c>
      <c r="E17" s="390" t="s">
        <v>29</v>
      </c>
      <c r="F17" s="390"/>
      <c r="G17" s="257"/>
      <c r="H17" s="258"/>
      <c r="I17" s="259"/>
      <c r="J17" s="56" t="str">
        <f>IF(SUM(H17+I17)&gt;0,SUM(H17+I17),"")</f>
        <v/>
      </c>
      <c r="K17" s="54">
        <f>_xlfn.XLOOKUP(E17,Kostpriser!$H$5:$H$18,Kostpriser!$I$5:$I$18)</f>
        <v>0</v>
      </c>
      <c r="L17" s="23" t="str">
        <f>IF(J17="","0",J17*K17)</f>
        <v>0</v>
      </c>
    </row>
    <row r="18" spans="2:12">
      <c r="B18" s="413"/>
      <c r="C18" s="33" t="str">
        <f t="shared" si="0"/>
        <v/>
      </c>
      <c r="D18" s="93" t="str">
        <f>IF(E18="Vælg titel…","",Kostpriser!$I$40)</f>
        <v/>
      </c>
      <c r="E18" s="390" t="s">
        <v>29</v>
      </c>
      <c r="F18" s="390"/>
      <c r="G18" s="257"/>
      <c r="H18" s="258"/>
      <c r="I18" s="259"/>
      <c r="J18" s="56" t="str">
        <f t="shared" ref="J18:J24" si="1">IF(SUM(H18+I18)&gt;0,SUM(H18+I18),"")</f>
        <v/>
      </c>
      <c r="K18" s="54">
        <f>_xlfn.XLOOKUP(E18,Kostpriser!$H$5:$H$18,Kostpriser!$I$5:$I$18)</f>
        <v>0</v>
      </c>
      <c r="L18" s="23" t="str">
        <f t="shared" ref="L18:L24" si="2">IF(J18="","0",J18*K18)</f>
        <v>0</v>
      </c>
    </row>
    <row r="19" spans="2:12">
      <c r="B19" s="413"/>
      <c r="C19" s="33" t="str">
        <f t="shared" si="0"/>
        <v/>
      </c>
      <c r="D19" s="93" t="str">
        <f>IF(E19="Vælg titel…","",Kostpriser!$I$40)</f>
        <v/>
      </c>
      <c r="E19" s="390" t="s">
        <v>29</v>
      </c>
      <c r="F19" s="390"/>
      <c r="G19" s="257"/>
      <c r="H19" s="258"/>
      <c r="I19" s="259"/>
      <c r="J19" s="56" t="str">
        <f t="shared" si="1"/>
        <v/>
      </c>
      <c r="K19" s="54">
        <f>_xlfn.XLOOKUP(E19,Kostpriser!$H$5:$H$18,Kostpriser!$I$5:$I$18)</f>
        <v>0</v>
      </c>
      <c r="L19" s="23" t="str">
        <f t="shared" si="2"/>
        <v>0</v>
      </c>
    </row>
    <row r="20" spans="2:12">
      <c r="B20" s="413"/>
      <c r="C20" s="33" t="str">
        <f t="shared" si="0"/>
        <v/>
      </c>
      <c r="D20" s="93" t="str">
        <f>IF(E20="Vælg titel…","",Kostpriser!$I$40)</f>
        <v/>
      </c>
      <c r="E20" s="390" t="s">
        <v>29</v>
      </c>
      <c r="F20" s="390"/>
      <c r="G20" s="257"/>
      <c r="H20" s="258"/>
      <c r="I20" s="259"/>
      <c r="J20" s="56" t="str">
        <f t="shared" si="1"/>
        <v/>
      </c>
      <c r="K20" s="54">
        <f>_xlfn.XLOOKUP(E20,Kostpriser!$H$5:$H$18,Kostpriser!$I$5:$I$18)</f>
        <v>0</v>
      </c>
      <c r="L20" s="23" t="str">
        <f t="shared" si="2"/>
        <v>0</v>
      </c>
    </row>
    <row r="21" spans="2:12">
      <c r="B21" s="413"/>
      <c r="C21" s="33" t="str">
        <f t="shared" si="0"/>
        <v/>
      </c>
      <c r="D21" s="93" t="str">
        <f>IF(E21="Vælg titel…","",Kostpriser!$I$40)</f>
        <v/>
      </c>
      <c r="E21" s="390" t="s">
        <v>29</v>
      </c>
      <c r="F21" s="390"/>
      <c r="G21" s="257"/>
      <c r="H21" s="258"/>
      <c r="I21" s="259"/>
      <c r="J21" s="56" t="str">
        <f t="shared" si="1"/>
        <v/>
      </c>
      <c r="K21" s="54">
        <f>_xlfn.XLOOKUP(E21,Kostpriser!$H$5:$H$18,Kostpriser!$I$5:$I$18)</f>
        <v>0</v>
      </c>
      <c r="L21" s="23" t="str">
        <f t="shared" si="2"/>
        <v>0</v>
      </c>
    </row>
    <row r="22" spans="2:12">
      <c r="B22" s="413"/>
      <c r="C22" s="33" t="str">
        <f t="shared" si="0"/>
        <v/>
      </c>
      <c r="D22" s="93" t="str">
        <f>IF(E22="Vælg titel…","",Kostpriser!$I$40)</f>
        <v/>
      </c>
      <c r="E22" s="390" t="s">
        <v>29</v>
      </c>
      <c r="F22" s="390"/>
      <c r="G22" s="257"/>
      <c r="H22" s="258"/>
      <c r="I22" s="259"/>
      <c r="J22" s="56" t="str">
        <f t="shared" si="1"/>
        <v/>
      </c>
      <c r="K22" s="54">
        <f>_xlfn.XLOOKUP(E22,Kostpriser!$H$5:$H$18,Kostpriser!$I$5:$I$18)</f>
        <v>0</v>
      </c>
      <c r="L22" s="23" t="str">
        <f t="shared" si="2"/>
        <v>0</v>
      </c>
    </row>
    <row r="23" spans="2:12">
      <c r="B23" s="413"/>
      <c r="C23" s="33" t="str">
        <f t="shared" si="0"/>
        <v/>
      </c>
      <c r="D23" s="93" t="str">
        <f>IF(E23="Vælg titel…","",Kostpriser!$I$40)</f>
        <v/>
      </c>
      <c r="E23" s="390" t="s">
        <v>29</v>
      </c>
      <c r="F23" s="390"/>
      <c r="G23" s="257"/>
      <c r="H23" s="258"/>
      <c r="I23" s="259"/>
      <c r="J23" s="56" t="str">
        <f t="shared" si="1"/>
        <v/>
      </c>
      <c r="K23" s="54">
        <f>_xlfn.XLOOKUP(E23,Kostpriser!$H$5:$H$18,Kostpriser!$I$5:$I$18)</f>
        <v>0</v>
      </c>
      <c r="L23" s="23" t="str">
        <f t="shared" si="2"/>
        <v>0</v>
      </c>
    </row>
    <row r="24" spans="2:12">
      <c r="B24" s="413"/>
      <c r="C24" s="33" t="str">
        <f t="shared" si="0"/>
        <v/>
      </c>
      <c r="D24" s="95" t="str">
        <f>IF(E24="Vælg titel…","",Kostpriser!$I$40)</f>
        <v/>
      </c>
      <c r="E24" s="421" t="s">
        <v>29</v>
      </c>
      <c r="F24" s="422"/>
      <c r="G24" s="257"/>
      <c r="H24" s="258"/>
      <c r="I24" s="260"/>
      <c r="J24" s="56" t="str">
        <f t="shared" si="1"/>
        <v/>
      </c>
      <c r="K24" s="89">
        <f>_xlfn.XLOOKUP(E24,Kostpriser!$H$5:$H$18,Kostpriser!$I$5:$I$18)</f>
        <v>0</v>
      </c>
      <c r="L24" s="23" t="str">
        <f t="shared" si="2"/>
        <v>0</v>
      </c>
    </row>
    <row r="25" spans="2:12" ht="4.5" customHeight="1">
      <c r="B25" s="413"/>
      <c r="C25" s="391"/>
      <c r="D25" s="468"/>
      <c r="E25" s="468"/>
      <c r="F25" s="468"/>
      <c r="G25" s="468"/>
      <c r="H25" s="468"/>
      <c r="I25" s="468"/>
      <c r="J25" s="468"/>
      <c r="K25" s="468"/>
      <c r="L25" s="469"/>
    </row>
    <row r="26" spans="2:12">
      <c r="B26" s="413"/>
      <c r="C26" s="33">
        <v>1700</v>
      </c>
      <c r="D26" s="93">
        <f>Kostpriser!I41</f>
        <v>0.1</v>
      </c>
      <c r="E26" s="387" t="s">
        <v>31</v>
      </c>
      <c r="F26" s="369"/>
      <c r="G26" s="369"/>
      <c r="H26" s="369"/>
      <c r="I26" s="369"/>
      <c r="J26" s="388"/>
      <c r="K26" s="389"/>
      <c r="L26" s="261">
        <v>0</v>
      </c>
    </row>
    <row r="27" spans="2:12" ht="4.5" customHeight="1">
      <c r="B27" s="413"/>
      <c r="C27" s="392"/>
      <c r="D27" s="470"/>
      <c r="E27" s="470"/>
      <c r="F27" s="470"/>
      <c r="G27" s="470"/>
      <c r="H27" s="470"/>
      <c r="I27" s="470"/>
      <c r="J27" s="470"/>
      <c r="K27" s="470"/>
      <c r="L27" s="471"/>
    </row>
    <row r="28" spans="2:12" ht="15" thickBot="1">
      <c r="B28" s="414"/>
      <c r="C28" s="34">
        <v>1700</v>
      </c>
      <c r="D28" s="94">
        <f>Kostpriser!I41</f>
        <v>0.1</v>
      </c>
      <c r="E28" s="418" t="s">
        <v>32</v>
      </c>
      <c r="F28" s="372"/>
      <c r="G28" s="372"/>
      <c r="H28" s="372"/>
      <c r="I28" s="372"/>
      <c r="J28" s="419"/>
      <c r="K28" s="420"/>
      <c r="L28" s="262">
        <v>0</v>
      </c>
    </row>
    <row r="29" spans="2:12" ht="6" customHeight="1" thickBot="1">
      <c r="B29" s="3"/>
      <c r="C29" s="4"/>
      <c r="D29" s="4"/>
      <c r="E29" s="4"/>
    </row>
    <row r="30" spans="2:12" ht="15" thickBot="1">
      <c r="B30" s="415" t="s">
        <v>33</v>
      </c>
      <c r="C30" s="13" t="s">
        <v>20</v>
      </c>
      <c r="D30" s="14" t="s">
        <v>21</v>
      </c>
      <c r="E30" s="393" t="s">
        <v>22</v>
      </c>
      <c r="F30" s="394"/>
      <c r="G30" s="20" t="s">
        <v>23</v>
      </c>
      <c r="H30" s="15" t="s">
        <v>34</v>
      </c>
      <c r="I30" s="12" t="str">
        <f>+I14</f>
        <v>Direkte arbejdstimer</v>
      </c>
      <c r="J30" s="16"/>
      <c r="K30" s="20" t="str">
        <f>+K14</f>
        <v>Timeløn</v>
      </c>
      <c r="L30" s="17" t="s">
        <v>28</v>
      </c>
    </row>
    <row r="31" spans="2:12">
      <c r="B31" s="416"/>
      <c r="C31" s="35">
        <v>1200</v>
      </c>
      <c r="D31" s="92">
        <f>Kostpriser!I40</f>
        <v>1.2</v>
      </c>
      <c r="E31" s="397" t="s">
        <v>29</v>
      </c>
      <c r="F31" s="398"/>
      <c r="G31" s="253"/>
      <c r="H31" s="263" t="s">
        <v>35</v>
      </c>
      <c r="I31" s="255"/>
      <c r="J31" s="472"/>
      <c r="K31" s="88">
        <f>_xlfn.XLOOKUP(E31,Kostpriser!$H$23:$H$29,Kostpriser!$I$23:$I$29)</f>
        <v>0</v>
      </c>
      <c r="L31" s="22" t="str">
        <f>IF(I31&gt;0,I31*K31,"0")</f>
        <v>0</v>
      </c>
    </row>
    <row r="32" spans="2:12">
      <c r="B32" s="416"/>
      <c r="C32" s="33">
        <v>1200</v>
      </c>
      <c r="D32" s="93">
        <f>Kostpriser!$I$40</f>
        <v>1.2</v>
      </c>
      <c r="E32" s="395" t="s">
        <v>29</v>
      </c>
      <c r="F32" s="396"/>
      <c r="G32" s="257"/>
      <c r="H32" s="256" t="s">
        <v>35</v>
      </c>
      <c r="I32" s="259"/>
      <c r="J32" s="473"/>
      <c r="K32" s="54">
        <f>_xlfn.XLOOKUP(E32,Kostpriser!$H$23:$H$29,Kostpriser!$I$23:$I$29)</f>
        <v>0</v>
      </c>
      <c r="L32" s="23" t="str">
        <f>IF(I32&gt;0,I32*K32,"0")</f>
        <v>0</v>
      </c>
    </row>
    <row r="33" spans="2:12" ht="15" thickBot="1">
      <c r="B33" s="417"/>
      <c r="C33" s="34">
        <v>1200</v>
      </c>
      <c r="D33" s="94">
        <f>Kostpriser!I40</f>
        <v>1.2</v>
      </c>
      <c r="E33" s="399" t="s">
        <v>29</v>
      </c>
      <c r="F33" s="400"/>
      <c r="G33" s="264"/>
      <c r="H33" s="265" t="s">
        <v>35</v>
      </c>
      <c r="I33" s="266"/>
      <c r="J33" s="474"/>
      <c r="K33" s="107">
        <f>_xlfn.XLOOKUP(E33,Kostpriser!$H$23:$H$29,Kostpriser!$I$23:$I$29)</f>
        <v>0</v>
      </c>
      <c r="L33" s="25" t="str">
        <f>IF(I33&gt;0,I33*K33,"0")</f>
        <v>0</v>
      </c>
    </row>
    <row r="34" spans="2:12" ht="6" customHeight="1" thickBot="1">
      <c r="B34" s="3"/>
      <c r="C34" s="4"/>
      <c r="D34" s="4"/>
      <c r="E34" s="4"/>
      <c r="K34" s="5"/>
      <c r="L34" s="6"/>
    </row>
    <row r="35" spans="2:12" ht="15.75" customHeight="1" thickBot="1">
      <c r="B35" s="356" t="s">
        <v>36</v>
      </c>
      <c r="C35" s="26" t="s">
        <v>20</v>
      </c>
      <c r="D35" s="27" t="s">
        <v>21</v>
      </c>
      <c r="E35" s="401" t="s">
        <v>37</v>
      </c>
      <c r="F35" s="402"/>
      <c r="G35" s="402"/>
      <c r="H35" s="402"/>
      <c r="I35" s="28" t="s">
        <v>38</v>
      </c>
      <c r="J35" s="28" t="s">
        <v>39</v>
      </c>
      <c r="K35" s="28" t="s">
        <v>40</v>
      </c>
      <c r="L35" s="17" t="s">
        <v>28</v>
      </c>
    </row>
    <row r="36" spans="2:12" ht="15.75" customHeight="1">
      <c r="B36" s="357"/>
      <c r="C36" s="35">
        <v>1400</v>
      </c>
      <c r="D36" s="93">
        <f>Kostpriser!$I$40</f>
        <v>1.2</v>
      </c>
      <c r="E36" s="406" t="s">
        <v>41</v>
      </c>
      <c r="F36" s="407"/>
      <c r="G36" s="407"/>
      <c r="H36" s="407"/>
      <c r="I36" s="267"/>
      <c r="J36" s="267"/>
      <c r="K36" s="268"/>
      <c r="L36" s="22">
        <f>K36*J36*I36</f>
        <v>0</v>
      </c>
    </row>
    <row r="37" spans="2:12">
      <c r="B37" s="357"/>
      <c r="C37" s="33">
        <v>1400</v>
      </c>
      <c r="D37" s="93">
        <f>Kostpriser!$I$40</f>
        <v>1.2</v>
      </c>
      <c r="E37" s="376" t="s">
        <v>42</v>
      </c>
      <c r="F37" s="377"/>
      <c r="G37" s="377"/>
      <c r="H37" s="377"/>
      <c r="I37" s="378"/>
      <c r="J37" s="378"/>
      <c r="K37" s="378"/>
      <c r="L37" s="269">
        <v>0</v>
      </c>
    </row>
    <row r="38" spans="2:12" ht="15" customHeight="1">
      <c r="B38" s="357"/>
      <c r="C38" s="33">
        <v>1400</v>
      </c>
      <c r="D38" s="93">
        <f>Kostpriser!$I$40</f>
        <v>1.2</v>
      </c>
      <c r="E38" s="376" t="s">
        <v>43</v>
      </c>
      <c r="F38" s="377"/>
      <c r="G38" s="377"/>
      <c r="H38" s="377"/>
      <c r="I38" s="378"/>
      <c r="J38" s="378"/>
      <c r="K38" s="378"/>
      <c r="L38" s="269">
        <v>0</v>
      </c>
    </row>
    <row r="39" spans="2:12" ht="4.5" customHeight="1">
      <c r="B39" s="357"/>
      <c r="C39" s="379"/>
      <c r="D39" s="475"/>
      <c r="E39" s="475"/>
      <c r="F39" s="475"/>
      <c r="G39" s="475"/>
      <c r="H39" s="475"/>
      <c r="I39" s="475"/>
      <c r="J39" s="475"/>
      <c r="K39" s="475"/>
      <c r="L39" s="476"/>
    </row>
    <row r="40" spans="2:12" ht="15" customHeight="1">
      <c r="B40" s="357"/>
      <c r="C40" s="33">
        <v>1800</v>
      </c>
      <c r="D40" s="93">
        <v>0</v>
      </c>
      <c r="E40" s="376" t="s">
        <v>44</v>
      </c>
      <c r="F40" s="377"/>
      <c r="G40" s="377"/>
      <c r="H40" s="377"/>
      <c r="I40" s="378"/>
      <c r="J40" s="378"/>
      <c r="K40" s="378"/>
      <c r="L40" s="269">
        <v>0</v>
      </c>
    </row>
    <row r="41" spans="2:12" ht="4.5" customHeight="1" thickBot="1">
      <c r="B41" s="357"/>
      <c r="C41" s="384"/>
      <c r="D41" s="477"/>
      <c r="E41" s="477"/>
      <c r="F41" s="477"/>
      <c r="G41" s="477"/>
      <c r="H41" s="477"/>
      <c r="I41" s="477"/>
      <c r="J41" s="477"/>
      <c r="K41" s="477"/>
      <c r="L41" s="478"/>
    </row>
    <row r="42" spans="2:12" ht="15" customHeight="1" thickBot="1">
      <c r="B42" s="357"/>
      <c r="C42" s="18" t="s">
        <v>20</v>
      </c>
      <c r="D42" s="43" t="s">
        <v>21</v>
      </c>
      <c r="E42" s="385" t="s">
        <v>45</v>
      </c>
      <c r="F42" s="386"/>
      <c r="G42" s="386"/>
      <c r="H42" s="386"/>
      <c r="I42" s="12" t="s">
        <v>38</v>
      </c>
      <c r="J42" s="12" t="s">
        <v>39</v>
      </c>
      <c r="K42" s="12" t="s">
        <v>40</v>
      </c>
      <c r="L42" s="17" t="s">
        <v>28</v>
      </c>
    </row>
    <row r="43" spans="2:12" ht="15" customHeight="1">
      <c r="B43" s="357"/>
      <c r="C43" s="42">
        <v>1700</v>
      </c>
      <c r="D43" s="95">
        <f>Kostpriser!$I$41</f>
        <v>0.1</v>
      </c>
      <c r="E43" s="403" t="s">
        <v>46</v>
      </c>
      <c r="F43" s="404"/>
      <c r="G43" s="404"/>
      <c r="H43" s="405"/>
      <c r="I43" s="270"/>
      <c r="J43" s="270"/>
      <c r="K43" s="271"/>
      <c r="L43" s="24">
        <f>I43*J43*K43</f>
        <v>0</v>
      </c>
    </row>
    <row r="44" spans="2:12" ht="15" customHeight="1">
      <c r="B44" s="357"/>
      <c r="C44" s="33">
        <v>1700</v>
      </c>
      <c r="D44" s="95">
        <f>Kostpriser!$I$41</f>
        <v>0.1</v>
      </c>
      <c r="E44" s="387" t="s">
        <v>47</v>
      </c>
      <c r="F44" s="369"/>
      <c r="G44" s="369"/>
      <c r="H44" s="370"/>
      <c r="I44" s="272"/>
      <c r="J44" s="272"/>
      <c r="K44" s="273"/>
      <c r="L44" s="23">
        <f>I44*J44*K44</f>
        <v>0</v>
      </c>
    </row>
    <row r="45" spans="2:12" ht="15" customHeight="1">
      <c r="B45" s="357"/>
      <c r="C45" s="33">
        <v>1700</v>
      </c>
      <c r="D45" s="95">
        <f>Kostpriser!$I$41</f>
        <v>0.1</v>
      </c>
      <c r="E45" s="387" t="s">
        <v>48</v>
      </c>
      <c r="F45" s="369"/>
      <c r="G45" s="369"/>
      <c r="H45" s="370"/>
      <c r="I45" s="272"/>
      <c r="J45" s="272"/>
      <c r="K45" s="273"/>
      <c r="L45" s="23">
        <f>I45*J45*K45</f>
        <v>0</v>
      </c>
    </row>
    <row r="46" spans="2:12" ht="15" customHeight="1">
      <c r="B46" s="357"/>
      <c r="C46" s="33">
        <v>1700</v>
      </c>
      <c r="D46" s="95">
        <f>Kostpriser!$I$41</f>
        <v>0.1</v>
      </c>
      <c r="E46" s="376" t="s">
        <v>49</v>
      </c>
      <c r="F46" s="377"/>
      <c r="G46" s="377"/>
      <c r="H46" s="377"/>
      <c r="I46" s="378"/>
      <c r="J46" s="378"/>
      <c r="K46" s="378"/>
      <c r="L46" s="269">
        <v>0</v>
      </c>
    </row>
    <row r="47" spans="2:12" ht="15" customHeight="1">
      <c r="B47" s="357"/>
      <c r="C47" s="33">
        <v>1700</v>
      </c>
      <c r="D47" s="95">
        <f>Kostpriser!$I$41</f>
        <v>0.1</v>
      </c>
      <c r="E47" s="387" t="s">
        <v>50</v>
      </c>
      <c r="F47" s="369"/>
      <c r="G47" s="369"/>
      <c r="H47" s="369"/>
      <c r="I47" s="388"/>
      <c r="J47" s="388"/>
      <c r="K47" s="389"/>
      <c r="L47" s="269">
        <v>0</v>
      </c>
    </row>
    <row r="48" spans="2:12" ht="15" customHeight="1">
      <c r="B48" s="357"/>
      <c r="C48" s="33">
        <v>1700</v>
      </c>
      <c r="D48" s="95">
        <f>Kostpriser!$I$41</f>
        <v>0.1</v>
      </c>
      <c r="E48" s="376" t="s">
        <v>51</v>
      </c>
      <c r="F48" s="377"/>
      <c r="G48" s="377"/>
      <c r="H48" s="377"/>
      <c r="I48" s="378"/>
      <c r="J48" s="378"/>
      <c r="K48" s="378"/>
      <c r="L48" s="269">
        <v>0</v>
      </c>
    </row>
    <row r="49" spans="2:12" ht="15" customHeight="1" thickBot="1">
      <c r="B49" s="357"/>
      <c r="C49" s="33">
        <v>1700</v>
      </c>
      <c r="D49" s="95">
        <f>Kostpriser!$I$41</f>
        <v>0.1</v>
      </c>
      <c r="E49" s="376" t="s">
        <v>52</v>
      </c>
      <c r="F49" s="377"/>
      <c r="G49" s="377"/>
      <c r="H49" s="377"/>
      <c r="I49" s="378"/>
      <c r="J49" s="383"/>
      <c r="K49" s="383"/>
      <c r="L49" s="269">
        <v>0</v>
      </c>
    </row>
    <row r="50" spans="2:12" ht="15" customHeight="1" thickBot="1">
      <c r="B50" s="357"/>
      <c r="C50" s="379"/>
      <c r="D50" s="479"/>
      <c r="E50" s="479"/>
      <c r="F50" s="479"/>
      <c r="G50" s="479"/>
      <c r="H50" s="479"/>
      <c r="I50" s="480"/>
      <c r="J50" s="45" t="s">
        <v>53</v>
      </c>
      <c r="K50" s="46" t="s">
        <v>54</v>
      </c>
      <c r="L50" s="44"/>
    </row>
    <row r="51" spans="2:12" ht="15" customHeight="1">
      <c r="B51" s="357"/>
      <c r="C51" s="33">
        <v>1700</v>
      </c>
      <c r="D51" s="95">
        <f>Kostpriser!$I$41</f>
        <v>0.1</v>
      </c>
      <c r="E51" s="376" t="str">
        <f>IF(I51=0,"Vingaver",CONCATENATE("Vingaver - køb af ",I51," stk. "," - pris pr. vingave kr. ",K51))</f>
        <v>Vingaver</v>
      </c>
      <c r="F51" s="377"/>
      <c r="G51" s="377"/>
      <c r="H51" s="377"/>
      <c r="I51" s="378"/>
      <c r="J51" s="274"/>
      <c r="K51" s="275"/>
      <c r="L51" s="23">
        <f>J51*K51</f>
        <v>0</v>
      </c>
    </row>
    <row r="52" spans="2:12" ht="15" customHeight="1" thickBot="1">
      <c r="B52" s="358"/>
      <c r="C52" s="34">
        <v>1700</v>
      </c>
      <c r="D52" s="95">
        <f>Kostpriser!$I$41</f>
        <v>0.1</v>
      </c>
      <c r="E52" s="380" t="s">
        <v>36</v>
      </c>
      <c r="F52" s="381"/>
      <c r="G52" s="381"/>
      <c r="H52" s="381"/>
      <c r="I52" s="382"/>
      <c r="J52" s="382"/>
      <c r="K52" s="382"/>
      <c r="L52" s="276"/>
    </row>
    <row r="53" spans="2:12" ht="3.75" customHeight="1" thickBot="1">
      <c r="B53" s="361"/>
      <c r="C53" s="467"/>
      <c r="D53" s="467"/>
      <c r="E53" s="467"/>
      <c r="F53" s="467"/>
      <c r="G53" s="467"/>
      <c r="H53" s="467"/>
      <c r="I53" s="467"/>
      <c r="J53" s="467"/>
      <c r="K53" s="467"/>
      <c r="L53" s="467"/>
    </row>
    <row r="54" spans="2:12" ht="15" customHeight="1" thickBot="1">
      <c r="B54" s="29"/>
      <c r="C54" s="40"/>
      <c r="D54" s="43" t="s">
        <v>21</v>
      </c>
      <c r="E54" s="359" t="s">
        <v>55</v>
      </c>
      <c r="F54" s="360"/>
      <c r="G54" s="360"/>
      <c r="H54" s="360"/>
      <c r="I54" s="360"/>
      <c r="J54" s="360"/>
      <c r="K54" s="360"/>
      <c r="L54" s="41">
        <f>SUM(L15:L24,L26,L28,L31:L33,L36:L38,L40,L43:L52)</f>
        <v>0</v>
      </c>
    </row>
    <row r="55" spans="2:12" ht="3.75" customHeight="1" thickBot="1">
      <c r="B55" s="361"/>
      <c r="C55" s="467"/>
      <c r="D55" s="467"/>
      <c r="E55" s="467"/>
      <c r="F55" s="467"/>
      <c r="G55" s="467"/>
      <c r="H55" s="467"/>
      <c r="I55" s="467"/>
      <c r="J55" s="467"/>
      <c r="K55" s="467"/>
      <c r="L55" s="467"/>
    </row>
    <row r="56" spans="2:12" ht="15" customHeight="1">
      <c r="B56" s="346" t="s">
        <v>21</v>
      </c>
      <c r="C56" s="39"/>
      <c r="D56" s="90">
        <f>Kostpriser!I40</f>
        <v>1.2</v>
      </c>
      <c r="E56" s="323" t="s">
        <v>56</v>
      </c>
      <c r="F56" s="324"/>
      <c r="G56" s="324"/>
      <c r="H56" s="324"/>
      <c r="I56" s="324"/>
      <c r="J56" s="324"/>
      <c r="K56" s="325"/>
      <c r="L56" s="36">
        <f>(L15+L16+L17+L18+L19+L20+L21+L22+L23+L24+L31+L32+L33+L36+L37+L38)*Kostpriser!I40</f>
        <v>0</v>
      </c>
    </row>
    <row r="57" spans="2:12" ht="15" thickBot="1">
      <c r="B57" s="347"/>
      <c r="C57" s="7"/>
      <c r="D57" s="91">
        <f>Kostpriser!I41</f>
        <v>0.1</v>
      </c>
      <c r="E57" s="329" t="s">
        <v>57</v>
      </c>
      <c r="F57" s="330"/>
      <c r="G57" s="330"/>
      <c r="H57" s="330"/>
      <c r="I57" s="330"/>
      <c r="J57" s="330"/>
      <c r="K57" s="331"/>
      <c r="L57" s="37">
        <f>(L26+L28+L43+L44+L45+L46+L47+L48+L49+L51+L52)*Kostpriser!I41</f>
        <v>0</v>
      </c>
    </row>
    <row r="58" spans="2:12" ht="15" thickBot="1">
      <c r="B58" s="348"/>
      <c r="C58" s="47">
        <v>9990</v>
      </c>
      <c r="D58" s="48"/>
      <c r="E58" s="326" t="s">
        <v>58</v>
      </c>
      <c r="F58" s="327"/>
      <c r="G58" s="327"/>
      <c r="H58" s="327"/>
      <c r="I58" s="327"/>
      <c r="J58" s="327"/>
      <c r="K58" s="328"/>
      <c r="L58" s="38">
        <f>SUM(L56:L57)</f>
        <v>0</v>
      </c>
    </row>
    <row r="59" spans="2:12" ht="11.25" customHeight="1" thickBot="1">
      <c r="B59" s="466"/>
      <c r="C59" s="481"/>
      <c r="D59" s="481"/>
      <c r="E59" s="467"/>
      <c r="F59" s="467"/>
      <c r="G59" s="467"/>
      <c r="H59" s="467"/>
      <c r="I59" s="467"/>
      <c r="J59" s="467"/>
      <c r="K59" s="467"/>
      <c r="L59" s="467"/>
    </row>
    <row r="60" spans="2:12" ht="15" customHeight="1" thickBot="1">
      <c r="B60" s="49"/>
      <c r="C60" s="50"/>
      <c r="D60" s="51"/>
      <c r="E60" s="341" t="s">
        <v>59</v>
      </c>
      <c r="F60" s="342"/>
      <c r="G60" s="342"/>
      <c r="H60" s="342"/>
      <c r="I60" s="342"/>
      <c r="J60" s="342"/>
      <c r="K60" s="342"/>
      <c r="L60" s="53">
        <f>L58+L54</f>
        <v>0</v>
      </c>
    </row>
    <row r="61" spans="2:12" ht="3.75" customHeight="1" thickBot="1"/>
    <row r="62" spans="2:12" ht="15" customHeight="1" thickBot="1">
      <c r="B62" s="49"/>
      <c r="C62" s="52">
        <v>1990</v>
      </c>
      <c r="D62" s="51"/>
      <c r="E62" s="408" t="s">
        <v>60</v>
      </c>
      <c r="F62" s="409"/>
      <c r="G62" s="409"/>
      <c r="H62" s="409"/>
      <c r="I62" s="409"/>
      <c r="J62" s="409"/>
      <c r="K62" s="409"/>
      <c r="L62" s="277">
        <v>0</v>
      </c>
    </row>
    <row r="63" spans="2:12" ht="3.75" customHeight="1" thickBot="1"/>
    <row r="64" spans="2:12" ht="15" customHeight="1" thickBot="1">
      <c r="B64" s="49"/>
      <c r="C64" s="50"/>
      <c r="D64" s="51"/>
      <c r="E64" s="341" t="s">
        <v>61</v>
      </c>
      <c r="F64" s="342"/>
      <c r="G64" s="342"/>
      <c r="H64" s="342"/>
      <c r="I64" s="342"/>
      <c r="J64" s="342"/>
      <c r="K64" s="342"/>
      <c r="L64" s="53">
        <f>L62+L60</f>
        <v>0</v>
      </c>
    </row>
    <row r="65" spans="2:12" ht="11.25" customHeight="1" thickBot="1">
      <c r="B65" s="466"/>
      <c r="C65" s="482"/>
      <c r="D65" s="482"/>
      <c r="E65" s="467"/>
      <c r="F65" s="467"/>
      <c r="G65" s="467"/>
      <c r="H65" s="467"/>
      <c r="I65" s="467"/>
      <c r="J65" s="467"/>
      <c r="K65" s="467"/>
      <c r="L65" s="467"/>
    </row>
    <row r="66" spans="2:12" ht="36.6" thickBot="1">
      <c r="B66" s="338" t="s">
        <v>62</v>
      </c>
      <c r="C66" s="339"/>
      <c r="D66" s="339"/>
      <c r="E66" s="339"/>
      <c r="F66" s="339"/>
      <c r="G66" s="339"/>
      <c r="H66" s="339"/>
      <c r="I66" s="339"/>
      <c r="J66" s="339"/>
      <c r="K66" s="339"/>
      <c r="L66" s="340"/>
    </row>
    <row r="67" spans="2:12">
      <c r="B67" s="343" t="s">
        <v>63</v>
      </c>
      <c r="C67" s="344"/>
      <c r="D67" s="344"/>
      <c r="E67" s="345"/>
      <c r="F67" s="31">
        <f>G11</f>
        <v>1</v>
      </c>
      <c r="G67" s="332"/>
      <c r="H67" s="483"/>
      <c r="I67" s="352" t="s">
        <v>64</v>
      </c>
      <c r="J67" s="353"/>
      <c r="K67" s="353"/>
      <c r="L67" s="8">
        <f>L60</f>
        <v>0</v>
      </c>
    </row>
    <row r="68" spans="2:12" ht="15" thickBot="1">
      <c r="B68" s="349" t="s">
        <v>65</v>
      </c>
      <c r="C68" s="350"/>
      <c r="D68" s="350"/>
      <c r="E68" s="351"/>
      <c r="F68" s="30">
        <f>L64</f>
        <v>0</v>
      </c>
      <c r="G68" s="484"/>
      <c r="H68" s="485"/>
      <c r="I68" s="354" t="s">
        <v>66</v>
      </c>
      <c r="J68" s="355"/>
      <c r="K68" s="355"/>
      <c r="L68" s="9">
        <f>L67*G11</f>
        <v>0</v>
      </c>
    </row>
    <row r="69" spans="2:12" ht="15" thickBot="1">
      <c r="B69" s="335" t="s">
        <v>67</v>
      </c>
      <c r="C69" s="336"/>
      <c r="D69" s="336"/>
      <c r="E69" s="337"/>
      <c r="F69" s="32">
        <f>F68*F67</f>
        <v>0</v>
      </c>
      <c r="G69" s="486"/>
      <c r="H69" s="487"/>
      <c r="I69" s="333" t="s">
        <v>68</v>
      </c>
      <c r="J69" s="334"/>
      <c r="K69" s="334"/>
      <c r="L69" s="10">
        <f>F69-L68</f>
        <v>0</v>
      </c>
    </row>
    <row r="70" spans="2:12" ht="6" customHeight="1" thickBot="1"/>
    <row r="71" spans="2:12">
      <c r="B71" s="352" t="s">
        <v>69</v>
      </c>
      <c r="C71" s="426"/>
      <c r="D71" s="426"/>
      <c r="E71" s="426"/>
      <c r="F71" s="278"/>
      <c r="G71" s="427"/>
      <c r="H71" s="483"/>
      <c r="I71" s="352" t="s">
        <v>70</v>
      </c>
      <c r="J71" s="353"/>
      <c r="K71" s="353"/>
      <c r="L71" s="140">
        <f>I36</f>
        <v>0</v>
      </c>
    </row>
    <row r="72" spans="2:12" ht="15" thickBot="1">
      <c r="B72" s="354" t="s">
        <v>71</v>
      </c>
      <c r="C72" s="428"/>
      <c r="D72" s="428"/>
      <c r="E72" s="428"/>
      <c r="F72" s="138" t="e">
        <f>ROUNDUP(L68/F71,0)</f>
        <v>#DIV/0!</v>
      </c>
      <c r="G72" s="488"/>
      <c r="H72" s="485"/>
      <c r="I72" s="354" t="s">
        <v>72</v>
      </c>
      <c r="J72" s="355"/>
      <c r="K72" s="355"/>
      <c r="L72" s="10" t="e">
        <f>L68/L71</f>
        <v>#DIV/0!</v>
      </c>
    </row>
    <row r="73" spans="2:12" ht="15" thickBot="1">
      <c r="B73" s="333" t="s">
        <v>73</v>
      </c>
      <c r="C73" s="429"/>
      <c r="D73" s="429"/>
      <c r="E73" s="429"/>
      <c r="F73" s="139" t="e">
        <f>ROUNDUP(F69/F71,0)</f>
        <v>#DIV/0!</v>
      </c>
      <c r="G73" s="489"/>
      <c r="H73" s="487"/>
      <c r="I73" s="333" t="s">
        <v>74</v>
      </c>
      <c r="J73" s="334"/>
      <c r="K73" s="334"/>
      <c r="L73" s="10" t="e">
        <f>F69/L71</f>
        <v>#DIV/0!</v>
      </c>
    </row>
    <row r="74" spans="2:12">
      <c r="F74" s="98"/>
      <c r="K74" s="97"/>
    </row>
    <row r="75" spans="2:12">
      <c r="H75" s="97"/>
      <c r="K75" s="97"/>
    </row>
  </sheetData>
  <sheetProtection algorithmName="SHA-512" hashValue="9FSjVgfw563198rcK9seNAy7oa2cjja6bHSgscdq6I+jSp6JnCGb4ZfOuai/28YJ7Iy9U7yCKsa9nsEB6brWrg==" saltValue="Cf4TWSD6guzqU9FVjw3eIQ==" spinCount="100000" sheet="1" objects="1" scenarios="1" selectLockedCells="1"/>
  <mergeCells count="90">
    <mergeCell ref="B71:E71"/>
    <mergeCell ref="G71:H73"/>
    <mergeCell ref="I71:K71"/>
    <mergeCell ref="B72:E72"/>
    <mergeCell ref="I72:K72"/>
    <mergeCell ref="B73:E73"/>
    <mergeCell ref="I73:K73"/>
    <mergeCell ref="E62:K62"/>
    <mergeCell ref="C10:F10"/>
    <mergeCell ref="B2:L2"/>
    <mergeCell ref="B13:L13"/>
    <mergeCell ref="B14:B28"/>
    <mergeCell ref="B30:B33"/>
    <mergeCell ref="E26:K26"/>
    <mergeCell ref="E28:K28"/>
    <mergeCell ref="E44:H44"/>
    <mergeCell ref="E24:F24"/>
    <mergeCell ref="E14:F14"/>
    <mergeCell ref="E15:F15"/>
    <mergeCell ref="E16:F16"/>
    <mergeCell ref="E17:F17"/>
    <mergeCell ref="E19:F19"/>
    <mergeCell ref="E21:F21"/>
    <mergeCell ref="E23:F23"/>
    <mergeCell ref="E18:F18"/>
    <mergeCell ref="E20:F20"/>
    <mergeCell ref="E22:F22"/>
    <mergeCell ref="B55:L55"/>
    <mergeCell ref="C25:L25"/>
    <mergeCell ref="C27:L27"/>
    <mergeCell ref="J31:J33"/>
    <mergeCell ref="E30:F30"/>
    <mergeCell ref="E32:F32"/>
    <mergeCell ref="E31:F31"/>
    <mergeCell ref="E33:F33"/>
    <mergeCell ref="E35:H35"/>
    <mergeCell ref="E43:H43"/>
    <mergeCell ref="E45:H45"/>
    <mergeCell ref="E36:H36"/>
    <mergeCell ref="E52:K52"/>
    <mergeCell ref="E49:K49"/>
    <mergeCell ref="E38:K38"/>
    <mergeCell ref="C41:L41"/>
    <mergeCell ref="E42:H42"/>
    <mergeCell ref="C50:I50"/>
    <mergeCell ref="E51:I51"/>
    <mergeCell ref="E47:K47"/>
    <mergeCell ref="E48:K48"/>
    <mergeCell ref="B35:B52"/>
    <mergeCell ref="E54:K54"/>
    <mergeCell ref="B53:L53"/>
    <mergeCell ref="B3:B11"/>
    <mergeCell ref="C3:F3"/>
    <mergeCell ref="C5:F5"/>
    <mergeCell ref="C7:F7"/>
    <mergeCell ref="C9:F9"/>
    <mergeCell ref="C11:F11"/>
    <mergeCell ref="C4:F4"/>
    <mergeCell ref="C6:F6"/>
    <mergeCell ref="C8:F8"/>
    <mergeCell ref="E46:K46"/>
    <mergeCell ref="E37:K37"/>
    <mergeCell ref="E40:K40"/>
    <mergeCell ref="C39:L39"/>
    <mergeCell ref="E56:K56"/>
    <mergeCell ref="E58:K58"/>
    <mergeCell ref="E57:K57"/>
    <mergeCell ref="B59:L59"/>
    <mergeCell ref="G67:H69"/>
    <mergeCell ref="B65:L65"/>
    <mergeCell ref="I69:K69"/>
    <mergeCell ref="B69:E69"/>
    <mergeCell ref="B66:L66"/>
    <mergeCell ref="E64:K64"/>
    <mergeCell ref="B67:E67"/>
    <mergeCell ref="B56:B58"/>
    <mergeCell ref="B68:E68"/>
    <mergeCell ref="I67:K67"/>
    <mergeCell ref="I68:K68"/>
    <mergeCell ref="E60:K60"/>
    <mergeCell ref="B12:L12"/>
    <mergeCell ref="G3:L3"/>
    <mergeCell ref="G5:L5"/>
    <mergeCell ref="G7:L7"/>
    <mergeCell ref="G9:L9"/>
    <mergeCell ref="G4:L4"/>
    <mergeCell ref="G6:L6"/>
    <mergeCell ref="G8:L8"/>
    <mergeCell ref="G10:L10"/>
    <mergeCell ref="H11:L11"/>
  </mergeCells>
  <pageMargins left="0.7" right="0.7" top="0.75" bottom="0.75" header="0.3" footer="0.3"/>
  <pageSetup paperSize="9" scale="40" orientation="portrait" r:id="rId1"/>
  <colBreaks count="1" manualBreakCount="1">
    <brk id="12" max="7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Title="Titel" prompt="Vælg titel... ---&gt;" xr:uid="{6AC22AD9-B234-4362-839B-1989607C7AAB}">
          <x14:formula1>
            <xm:f>Kostpriser!$H$5:$H$18</xm:f>
          </x14:formula1>
          <xm:sqref>E15:F24</xm:sqref>
        </x14:dataValidation>
        <x14:dataValidation type="list" allowBlank="1" showInputMessage="1" showErrorMessage="1" xr:uid="{03DEF8DD-A011-46C9-B219-C1FD075FD384}">
          <x14:formula1>
            <xm:f>Kostpriser!$H$23:$H$29</xm:f>
          </x14:formula1>
          <xm:sqref>E31:F33</xm:sqref>
        </x14:dataValidation>
        <x14:dataValidation type="list" allowBlank="1" showInputMessage="1" showErrorMessage="1" xr:uid="{67F79CBE-278E-4ED8-8A72-77D81FB5C844}">
          <x14:formula1>
            <xm:f>Kostpriser!$H$44:$H$49</xm:f>
          </x14:formula1>
          <xm:sqref>H31:H33</xm:sqref>
        </x14:dataValidation>
        <x14:dataValidation type="list" allowBlank="1" showInputMessage="1" showErrorMessage="1" xr:uid="{469CB0DF-DFF9-45B9-B3FB-67A83179B182}">
          <x14:formula1>
            <xm:f>Kostpriser!$N$3:$N$12</xm:f>
          </x14:formula1>
          <xm:sqref>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7470-7C21-4166-9803-487800075F55}">
  <sheetPr codeName="Ark5">
    <tabColor theme="0"/>
  </sheetPr>
  <dimension ref="B4:I43"/>
  <sheetViews>
    <sheetView topLeftCell="A12" zoomScaleNormal="100" workbookViewId="0">
      <selection activeCell="D18" sqref="D18:G23"/>
    </sheetView>
  </sheetViews>
  <sheetFormatPr defaultRowHeight="14.45"/>
  <cols>
    <col min="1" max="1" width="5.28515625" customWidth="1"/>
    <col min="2" max="2" width="10.285156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6.7109375" customWidth="1"/>
    <col min="9" max="9" width="5.28515625" customWidth="1"/>
  </cols>
  <sheetData>
    <row r="4" spans="2:9" ht="15.6">
      <c r="B4" s="279" t="s">
        <v>75</v>
      </c>
      <c r="I4" s="173" t="s">
        <v>76</v>
      </c>
    </row>
    <row r="5" spans="2:9">
      <c r="B5" s="280" t="s">
        <v>77</v>
      </c>
      <c r="I5" s="173" t="s">
        <v>78</v>
      </c>
    </row>
    <row r="6" spans="2:9">
      <c r="B6" s="280" t="s">
        <v>79</v>
      </c>
      <c r="I6" s="173" t="s">
        <v>80</v>
      </c>
    </row>
    <row r="7" spans="2:9">
      <c r="B7" s="280" t="s">
        <v>81</v>
      </c>
    </row>
    <row r="8" spans="2:9">
      <c r="B8" s="280" t="s">
        <v>82</v>
      </c>
      <c r="C8" t="s">
        <v>83</v>
      </c>
    </row>
    <row r="9" spans="2:9">
      <c r="B9" s="280" t="s">
        <v>84</v>
      </c>
      <c r="C9" t="s">
        <v>85</v>
      </c>
    </row>
    <row r="12" spans="2:9" ht="23.45">
      <c r="B12" s="174" t="s">
        <v>86</v>
      </c>
    </row>
    <row r="14" spans="2:9">
      <c r="B14" t="s">
        <v>87</v>
      </c>
    </row>
    <row r="15" spans="2:9">
      <c r="B15" s="137"/>
      <c r="C15" s="137"/>
      <c r="D15" s="137"/>
      <c r="E15" s="137"/>
      <c r="F15" s="137"/>
      <c r="G15" s="137"/>
      <c r="H15" s="137"/>
    </row>
    <row r="17" spans="2:9" ht="15.6">
      <c r="B17" s="164" t="str">
        <f>'Budget - kursus'!G3</f>
        <v>[Indtast kursusnavn]</v>
      </c>
    </row>
    <row r="18" spans="2:9">
      <c r="B18" s="166" t="s">
        <v>88</v>
      </c>
      <c r="D18" s="432" t="str">
        <f>'Budget - kursus'!G4</f>
        <v>[Indtast kort beskrivelse af kurset]</v>
      </c>
      <c r="E18" s="432"/>
      <c r="F18" s="432"/>
      <c r="G18" s="432"/>
      <c r="H18" s="167"/>
      <c r="I18" s="167"/>
    </row>
    <row r="19" spans="2:9">
      <c r="D19" s="432"/>
      <c r="E19" s="432"/>
      <c r="F19" s="432"/>
      <c r="G19" s="432"/>
      <c r="H19" s="167"/>
      <c r="I19" s="167"/>
    </row>
    <row r="20" spans="2:9">
      <c r="D20" s="432"/>
      <c r="E20" s="432"/>
      <c r="F20" s="432"/>
      <c r="G20" s="432"/>
      <c r="H20" s="167"/>
      <c r="I20" s="167"/>
    </row>
    <row r="21" spans="2:9">
      <c r="D21" s="432"/>
      <c r="E21" s="432"/>
      <c r="F21" s="432"/>
      <c r="G21" s="432"/>
      <c r="H21" s="167"/>
      <c r="I21" s="167"/>
    </row>
    <row r="22" spans="2:9">
      <c r="D22" s="432"/>
      <c r="E22" s="432"/>
      <c r="F22" s="432"/>
      <c r="G22" s="432"/>
      <c r="H22" s="167"/>
      <c r="I22" s="167"/>
    </row>
    <row r="23" spans="2:9">
      <c r="D23" s="432"/>
      <c r="E23" s="432"/>
      <c r="F23" s="432"/>
      <c r="G23" s="432"/>
      <c r="H23" s="167"/>
      <c r="I23" s="167"/>
    </row>
    <row r="24" spans="2:9">
      <c r="B24" s="165" t="s">
        <v>89</v>
      </c>
    </row>
    <row r="25" spans="2:9">
      <c r="B25" s="430" t="s">
        <v>90</v>
      </c>
      <c r="C25" s="431"/>
      <c r="D25" s="431"/>
      <c r="E25" s="431"/>
      <c r="F25" s="431"/>
      <c r="G25" s="431"/>
      <c r="H25" s="431"/>
      <c r="I25" s="431"/>
    </row>
    <row r="26" spans="2:9">
      <c r="B26" s="430" t="s">
        <v>91</v>
      </c>
      <c r="C26" s="431"/>
      <c r="D26" s="431"/>
      <c r="E26" s="431"/>
      <c r="F26" s="431"/>
      <c r="G26" s="431"/>
      <c r="H26" s="431"/>
      <c r="I26" s="431"/>
    </row>
    <row r="27" spans="2:9">
      <c r="B27" s="430" t="s">
        <v>92</v>
      </c>
      <c r="C27" s="431"/>
      <c r="D27" s="431"/>
      <c r="E27" s="431"/>
      <c r="F27" s="431"/>
      <c r="G27" s="431"/>
      <c r="H27" s="431"/>
      <c r="I27" s="431"/>
    </row>
    <row r="28" spans="2:9">
      <c r="B28" s="430" t="s">
        <v>93</v>
      </c>
      <c r="C28" s="431"/>
      <c r="D28" s="431"/>
      <c r="E28" s="431"/>
      <c r="F28" s="431"/>
      <c r="G28" s="431"/>
      <c r="H28" s="431"/>
      <c r="I28" s="431"/>
    </row>
    <row r="29" spans="2:9">
      <c r="B29" s="168" t="s">
        <v>94</v>
      </c>
    </row>
    <row r="30" spans="2:9">
      <c r="B30" s="168"/>
    </row>
    <row r="31" spans="2:9">
      <c r="B31" s="168"/>
    </row>
    <row r="32" spans="2:9">
      <c r="B32" s="168"/>
    </row>
    <row r="33" spans="2:8">
      <c r="B33" s="150" t="str">
        <f>_xlfn.CONCAT("Kurset har opstartsdato d. ",'Budget - kursus'!G8," og består af ",'Budget - kursus'!G11," forløb.")</f>
        <v>Kurset har opstartsdato d. [dd-mm-åååå] og består af 1 forløb.</v>
      </c>
    </row>
    <row r="34" spans="2:8">
      <c r="B34" s="150"/>
    </row>
    <row r="35" spans="2:8">
      <c r="B35" s="150" t="s">
        <v>95</v>
      </c>
      <c r="E35" t="s">
        <v>96</v>
      </c>
    </row>
    <row r="36" spans="2:8">
      <c r="B36" s="137"/>
      <c r="C36" s="137"/>
      <c r="D36" s="137"/>
      <c r="E36" s="137"/>
      <c r="F36" s="137"/>
      <c r="G36" s="137"/>
      <c r="H36" s="137"/>
    </row>
    <row r="38" spans="2:8">
      <c r="B38" s="150" t="s">
        <v>97</v>
      </c>
      <c r="E38" t="s">
        <v>98</v>
      </c>
      <c r="G38" s="122">
        <f>'Budget - kursus'!F69</f>
        <v>0</v>
      </c>
      <c r="H38" t="s">
        <v>99</v>
      </c>
    </row>
    <row r="39" spans="2:8">
      <c r="E39" s="169" t="s">
        <v>100</v>
      </c>
      <c r="F39" s="169"/>
      <c r="G39" s="170">
        <f>G38*0.25</f>
        <v>0</v>
      </c>
      <c r="H39" s="169" t="s">
        <v>99</v>
      </c>
    </row>
    <row r="40" spans="2:8">
      <c r="E40" s="171" t="s">
        <v>101</v>
      </c>
      <c r="F40" s="171"/>
      <c r="G40" s="172">
        <f>G38+G39</f>
        <v>0</v>
      </c>
      <c r="H40" s="171" t="s">
        <v>99</v>
      </c>
    </row>
    <row r="41" spans="2:8">
      <c r="H41" s="122"/>
    </row>
    <row r="42" spans="2:8">
      <c r="H42" s="122"/>
    </row>
    <row r="43" spans="2:8">
      <c r="H43" s="122"/>
    </row>
  </sheetData>
  <mergeCells count="5">
    <mergeCell ref="B25:I25"/>
    <mergeCell ref="B26:I26"/>
    <mergeCell ref="B27:I27"/>
    <mergeCell ref="B28:I28"/>
    <mergeCell ref="D18:G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5208-A658-4D47-9B25-E15B6FD23F0E}">
  <sheetPr>
    <tabColor theme="0"/>
  </sheetPr>
  <dimension ref="B4:I43"/>
  <sheetViews>
    <sheetView topLeftCell="A12" zoomScaleNormal="100" workbookViewId="0">
      <selection activeCell="E54" sqref="E54"/>
    </sheetView>
  </sheetViews>
  <sheetFormatPr defaultRowHeight="14.45"/>
  <cols>
    <col min="1" max="1" width="5.28515625" customWidth="1"/>
    <col min="2" max="2" width="10.285156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6.7109375" customWidth="1"/>
    <col min="9" max="9" width="5.28515625" customWidth="1"/>
  </cols>
  <sheetData>
    <row r="4" spans="2:9" ht="15.6">
      <c r="B4" s="164" t="s">
        <v>102</v>
      </c>
      <c r="I4" s="173" t="s">
        <v>76</v>
      </c>
    </row>
    <row r="5" spans="2:9">
      <c r="B5" t="s">
        <v>103</v>
      </c>
      <c r="I5" s="173" t="s">
        <v>78</v>
      </c>
    </row>
    <row r="6" spans="2:9">
      <c r="B6" t="s">
        <v>104</v>
      </c>
      <c r="I6" s="173" t="s">
        <v>80</v>
      </c>
    </row>
    <row r="7" spans="2:9">
      <c r="B7" t="s">
        <v>105</v>
      </c>
    </row>
    <row r="8" spans="2:9">
      <c r="B8" t="s">
        <v>106</v>
      </c>
      <c r="D8" t="s">
        <v>107</v>
      </c>
    </row>
    <row r="9" spans="2:9">
      <c r="B9" t="s">
        <v>108</v>
      </c>
      <c r="D9" t="s">
        <v>109</v>
      </c>
    </row>
    <row r="12" spans="2:9" ht="23.45">
      <c r="B12" s="174" t="s">
        <v>110</v>
      </c>
    </row>
    <row r="14" spans="2:9">
      <c r="B14" t="s">
        <v>111</v>
      </c>
    </row>
    <row r="15" spans="2:9">
      <c r="B15" s="137"/>
      <c r="C15" s="137"/>
      <c r="D15" s="137"/>
      <c r="E15" s="137"/>
      <c r="F15" s="137"/>
      <c r="G15" s="137"/>
      <c r="H15" s="137"/>
    </row>
    <row r="17" spans="2:9" ht="15.6">
      <c r="B17" s="164" t="str">
        <f>'Budget - kursus'!G3</f>
        <v>[Indtast kursusnavn]</v>
      </c>
    </row>
    <row r="18" spans="2:9">
      <c r="B18" s="166" t="s">
        <v>112</v>
      </c>
      <c r="D18" s="432" t="str">
        <f>'Budget - kursus'!G4</f>
        <v>[Indtast kort beskrivelse af kurset]</v>
      </c>
      <c r="E18" s="432"/>
      <c r="F18" s="432"/>
      <c r="G18" s="432"/>
      <c r="H18" s="167"/>
      <c r="I18" s="167"/>
    </row>
    <row r="19" spans="2:9">
      <c r="D19" s="432"/>
      <c r="E19" s="432"/>
      <c r="F19" s="432"/>
      <c r="G19" s="432"/>
      <c r="H19" s="167"/>
      <c r="I19" s="167"/>
    </row>
    <row r="20" spans="2:9">
      <c r="D20" s="432"/>
      <c r="E20" s="432"/>
      <c r="F20" s="432"/>
      <c r="G20" s="432"/>
      <c r="H20" s="167"/>
      <c r="I20" s="167"/>
    </row>
    <row r="21" spans="2:9">
      <c r="D21" s="432"/>
      <c r="E21" s="432"/>
      <c r="F21" s="432"/>
      <c r="G21" s="432"/>
      <c r="H21" s="167"/>
      <c r="I21" s="167"/>
    </row>
    <row r="22" spans="2:9">
      <c r="D22" s="432"/>
      <c r="E22" s="432"/>
      <c r="F22" s="432"/>
      <c r="G22" s="432"/>
      <c r="H22" s="167"/>
      <c r="I22" s="167"/>
    </row>
    <row r="23" spans="2:9">
      <c r="D23" s="432"/>
      <c r="E23" s="432"/>
      <c r="F23" s="432"/>
      <c r="G23" s="432"/>
      <c r="H23" s="167"/>
      <c r="I23" s="167"/>
    </row>
    <row r="24" spans="2:9">
      <c r="B24" s="165" t="s">
        <v>113</v>
      </c>
    </row>
    <row r="25" spans="2:9">
      <c r="B25" s="430" t="s">
        <v>114</v>
      </c>
      <c r="C25" s="431"/>
      <c r="D25" s="431"/>
      <c r="E25" s="431"/>
      <c r="F25" s="431"/>
      <c r="G25" s="431"/>
      <c r="H25" s="431"/>
      <c r="I25" s="431"/>
    </row>
    <row r="26" spans="2:9">
      <c r="B26" s="430" t="s">
        <v>115</v>
      </c>
      <c r="C26" s="431"/>
      <c r="D26" s="431"/>
      <c r="E26" s="431"/>
      <c r="F26" s="431"/>
      <c r="G26" s="431"/>
      <c r="H26" s="431"/>
      <c r="I26" s="431"/>
    </row>
    <row r="27" spans="2:9">
      <c r="B27" s="430" t="s">
        <v>116</v>
      </c>
      <c r="C27" s="431"/>
      <c r="D27" s="431"/>
      <c r="E27" s="431"/>
      <c r="F27" s="431"/>
      <c r="G27" s="431"/>
      <c r="H27" s="431"/>
      <c r="I27" s="431"/>
    </row>
    <row r="28" spans="2:9">
      <c r="B28" s="430" t="s">
        <v>117</v>
      </c>
      <c r="C28" s="431"/>
      <c r="D28" s="431"/>
      <c r="E28" s="431"/>
      <c r="F28" s="431"/>
      <c r="G28" s="431"/>
      <c r="H28" s="431"/>
      <c r="I28" s="431"/>
    </row>
    <row r="29" spans="2:9">
      <c r="B29" s="168" t="s">
        <v>118</v>
      </c>
    </row>
    <row r="30" spans="2:9">
      <c r="B30" s="168"/>
    </row>
    <row r="31" spans="2:9">
      <c r="B31" s="168"/>
    </row>
    <row r="32" spans="2:9">
      <c r="B32" s="168"/>
    </row>
    <row r="33" spans="2:8">
      <c r="B33" s="150" t="str">
        <f>_xlfn.CONCAT("The course starts on ",'Budget - kursus'!G8," and consists of ",'Budget - kursus'!G11," modules.")</f>
        <v>The course starts on [dd-mm-åååå] and consists of 1 modules.</v>
      </c>
    </row>
    <row r="34" spans="2:8">
      <c r="B34" s="150"/>
    </row>
    <row r="35" spans="2:8">
      <c r="B35" s="150" t="s">
        <v>119</v>
      </c>
      <c r="E35" t="s">
        <v>120</v>
      </c>
    </row>
    <row r="36" spans="2:8">
      <c r="B36" s="137"/>
      <c r="C36" s="137"/>
      <c r="D36" s="137"/>
      <c r="E36" s="137"/>
      <c r="F36" s="137"/>
      <c r="G36" s="137"/>
      <c r="H36" s="137"/>
    </row>
    <row r="38" spans="2:8">
      <c r="B38" s="150" t="s">
        <v>121</v>
      </c>
      <c r="E38" t="s">
        <v>98</v>
      </c>
      <c r="G38" s="122">
        <f>'Budget - kursus'!F69</f>
        <v>0</v>
      </c>
      <c r="H38" t="s">
        <v>99</v>
      </c>
    </row>
    <row r="39" spans="2:8">
      <c r="E39" s="169" t="s">
        <v>122</v>
      </c>
      <c r="F39" s="169"/>
      <c r="G39" s="170">
        <f>G38*0.25</f>
        <v>0</v>
      </c>
      <c r="H39" s="169" t="s">
        <v>99</v>
      </c>
    </row>
    <row r="40" spans="2:8">
      <c r="E40" s="171" t="s">
        <v>101</v>
      </c>
      <c r="F40" s="171"/>
      <c r="G40" s="172">
        <f>G38+G39</f>
        <v>0</v>
      </c>
      <c r="H40" s="171" t="s">
        <v>99</v>
      </c>
    </row>
    <row r="41" spans="2:8">
      <c r="H41" s="122"/>
    </row>
    <row r="42" spans="2:8">
      <c r="H42" s="122"/>
    </row>
    <row r="43" spans="2:8">
      <c r="H43" s="122"/>
    </row>
  </sheetData>
  <mergeCells count="5">
    <mergeCell ref="D18:G23"/>
    <mergeCell ref="B25:I25"/>
    <mergeCell ref="B26:I26"/>
    <mergeCell ref="B27:I27"/>
    <mergeCell ref="B28:I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CCBF-C822-4F2F-82A3-559EE3291C3E}">
  <sheetPr codeName="Ark2">
    <tabColor theme="6" tint="0.59999389629810485"/>
  </sheetPr>
  <dimension ref="A1:R59"/>
  <sheetViews>
    <sheetView workbookViewId="0">
      <selection activeCell="C6" sqref="C6"/>
    </sheetView>
  </sheetViews>
  <sheetFormatPr defaultColWidth="9.140625" defaultRowHeight="14.45"/>
  <cols>
    <col min="1" max="1" width="0.85546875" customWidth="1"/>
    <col min="2" max="2" width="34.42578125" customWidth="1"/>
    <col min="3" max="3" width="64" customWidth="1"/>
    <col min="4" max="4" width="16.7109375" customWidth="1"/>
    <col min="5" max="5" width="13.5703125" customWidth="1"/>
    <col min="6" max="9" width="13.5703125" style="59" customWidth="1"/>
    <col min="10" max="14" width="13.7109375" style="59" hidden="1" customWidth="1"/>
    <col min="15" max="15" width="17.7109375" style="59" customWidth="1"/>
    <col min="16" max="18" width="14.85546875" customWidth="1"/>
    <col min="19" max="19" width="13.140625" customWidth="1"/>
  </cols>
  <sheetData>
    <row r="1" spans="2:15" ht="4.5" customHeight="1" thickBot="1"/>
    <row r="2" spans="2:15" s="1" customFormat="1" ht="36.6" thickBot="1">
      <c r="B2" s="434" t="s">
        <v>123</v>
      </c>
      <c r="C2" s="435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s="1" customFormat="1" ht="4.5" customHeight="1" thickBot="1">
      <c r="B3" s="100"/>
      <c r="C3" s="101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5" s="1" customFormat="1" ht="15" customHeight="1" thickBot="1">
      <c r="B4" s="436" t="s">
        <v>1</v>
      </c>
      <c r="C4" s="437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5" s="1" customFormat="1" ht="16.5" customHeight="1">
      <c r="B5" s="102" t="s">
        <v>124</v>
      </c>
      <c r="C5" s="110" t="s">
        <v>125</v>
      </c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15" s="1" customFormat="1" ht="16.5" customHeight="1">
      <c r="B6" s="103" t="s">
        <v>126</v>
      </c>
      <c r="C6" s="291" t="s">
        <v>11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2:15" s="1" customFormat="1" ht="16.5" customHeight="1">
      <c r="B7" s="103" t="s">
        <v>127</v>
      </c>
      <c r="C7" s="292" t="s">
        <v>11</v>
      </c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2:15" s="1" customFormat="1" ht="16.5" customHeight="1">
      <c r="B8" s="103" t="s">
        <v>128</v>
      </c>
      <c r="C8" s="292" t="s">
        <v>11</v>
      </c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2:15" s="1" customFormat="1" ht="16.5" customHeight="1">
      <c r="B9" s="103" t="s">
        <v>129</v>
      </c>
      <c r="C9" s="293" t="s">
        <v>130</v>
      </c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2:15" s="1" customFormat="1" ht="16.5" customHeight="1">
      <c r="B10" s="103" t="s">
        <v>131</v>
      </c>
      <c r="C10" s="111" t="str">
        <f>IF('Budget - kursus'!G3="","",'Budget - kursus'!G3)</f>
        <v>[Indtast kursusnavn]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2:15" s="1" customFormat="1" ht="16.5" customHeight="1">
      <c r="B11" s="103" t="s">
        <v>132</v>
      </c>
      <c r="C11" s="293">
        <v>2025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2:15" s="1" customFormat="1" ht="16.5" customHeight="1">
      <c r="B12" s="103" t="s">
        <v>8</v>
      </c>
      <c r="C12" s="111" t="str">
        <f>IF('Budget - kursus'!G6="","",'Budget - kursus'!G6)</f>
        <v>[Indtast navn SDU bevillingshaver]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2:15" s="1" customFormat="1" ht="16.5" customHeight="1">
      <c r="B13" s="103" t="s">
        <v>133</v>
      </c>
      <c r="C13" s="111" t="str">
        <f>IF('Budget - kursus'!G5="","",'Budget - kursus'!G5)</f>
        <v>[Indtast kunde-/virksomhedsnavn]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2:15" s="1" customFormat="1" ht="16.5" customHeight="1">
      <c r="B14" s="103" t="s">
        <v>134</v>
      </c>
      <c r="C14" s="112">
        <f>'Budget - kursus'!F69</f>
        <v>0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2:15" s="1" customFormat="1" ht="16.5" customHeight="1" thickBot="1">
      <c r="B15" s="104" t="s">
        <v>135</v>
      </c>
      <c r="C15" s="113" t="s">
        <v>136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2:15" ht="6" customHeight="1" thickBot="1">
      <c r="B16" s="467"/>
      <c r="C16" s="467"/>
    </row>
    <row r="17" spans="1:18" s="1" customFormat="1" ht="36.6" thickBot="1">
      <c r="B17" s="434" t="s">
        <v>137</v>
      </c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5"/>
    </row>
    <row r="18" spans="1:18" s="1" customFormat="1" ht="17.25" customHeight="1" thickBot="1">
      <c r="B18" s="13" t="s">
        <v>138</v>
      </c>
      <c r="C18" s="57" t="s">
        <v>139</v>
      </c>
      <c r="D18" s="134" t="s">
        <v>140</v>
      </c>
      <c r="E18" s="135">
        <f>C11</f>
        <v>2025</v>
      </c>
      <c r="F18" s="135">
        <f>E18+1</f>
        <v>2026</v>
      </c>
      <c r="G18" s="135">
        <f t="shared" ref="G18:N18" si="0">F18+1</f>
        <v>2027</v>
      </c>
      <c r="H18" s="135">
        <f t="shared" si="0"/>
        <v>2028</v>
      </c>
      <c r="I18" s="135">
        <f t="shared" si="0"/>
        <v>2029</v>
      </c>
      <c r="J18" s="135">
        <f t="shared" si="0"/>
        <v>2030</v>
      </c>
      <c r="K18" s="135">
        <f t="shared" si="0"/>
        <v>2031</v>
      </c>
      <c r="L18" s="135">
        <f t="shared" si="0"/>
        <v>2032</v>
      </c>
      <c r="M18" s="135">
        <f t="shared" si="0"/>
        <v>2033</v>
      </c>
      <c r="N18" s="135">
        <f t="shared" si="0"/>
        <v>2034</v>
      </c>
      <c r="O18" s="136" t="s">
        <v>141</v>
      </c>
    </row>
    <row r="19" spans="1:18" s="1" customFormat="1" ht="2.25" customHeight="1">
      <c r="B19" s="439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1:18" ht="2.25" customHeight="1" thickBot="1"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</row>
    <row r="21" spans="1:18" ht="15" customHeight="1">
      <c r="A21" s="105" t="s">
        <v>136</v>
      </c>
      <c r="B21" s="115" t="s">
        <v>142</v>
      </c>
      <c r="C21" s="116" t="s">
        <v>143</v>
      </c>
      <c r="D21" s="109" t="s">
        <v>144</v>
      </c>
      <c r="E21" s="281">
        <f>(SUM('Budget - kursus'!L15:L24))*'Budget - kursus'!G11</f>
        <v>0</v>
      </c>
      <c r="F21" s="281"/>
      <c r="G21" s="281"/>
      <c r="H21" s="281"/>
      <c r="I21" s="281"/>
      <c r="J21" s="124"/>
      <c r="K21" s="124"/>
      <c r="L21" s="124"/>
      <c r="M21" s="124"/>
      <c r="N21" s="124"/>
      <c r="O21" s="125">
        <f t="shared" ref="O21:O32" si="1">SUM(E21:N21)</f>
        <v>0</v>
      </c>
      <c r="P21" s="123"/>
      <c r="Q21" s="122"/>
      <c r="R21" s="122"/>
    </row>
    <row r="22" spans="1:18" ht="15" customHeight="1">
      <c r="B22" s="117" t="s">
        <v>145</v>
      </c>
      <c r="C22" s="145" t="s">
        <v>146</v>
      </c>
      <c r="D22" s="146" t="s">
        <v>147</v>
      </c>
      <c r="E22" s="282">
        <f>('Budget - kursus'!L26)*'Budget - kursus'!G11</f>
        <v>0</v>
      </c>
      <c r="F22" s="282"/>
      <c r="G22" s="282"/>
      <c r="H22" s="282"/>
      <c r="I22" s="282"/>
      <c r="J22" s="126"/>
      <c r="K22" s="126"/>
      <c r="L22" s="126"/>
      <c r="M22" s="126"/>
      <c r="N22" s="126"/>
      <c r="O22" s="127">
        <f t="shared" si="1"/>
        <v>0</v>
      </c>
      <c r="P22" s="123"/>
      <c r="Q22" s="122"/>
      <c r="R22" s="122"/>
    </row>
    <row r="23" spans="1:18" ht="15" customHeight="1">
      <c r="B23" s="117" t="s">
        <v>145</v>
      </c>
      <c r="C23" s="145" t="s">
        <v>148</v>
      </c>
      <c r="D23" s="146" t="s">
        <v>147</v>
      </c>
      <c r="E23" s="282">
        <f>('Budget - kursus'!L28)*'Budget - kursus'!G11</f>
        <v>0</v>
      </c>
      <c r="F23" s="282"/>
      <c r="G23" s="282"/>
      <c r="H23" s="282"/>
      <c r="I23" s="282"/>
      <c r="J23" s="126"/>
      <c r="K23" s="126"/>
      <c r="L23" s="126"/>
      <c r="M23" s="126"/>
      <c r="N23" s="126"/>
      <c r="O23" s="127">
        <f t="shared" si="1"/>
        <v>0</v>
      </c>
      <c r="P23" s="123"/>
      <c r="Q23" s="122"/>
      <c r="R23" s="122"/>
    </row>
    <row r="24" spans="1:18" ht="15" customHeight="1">
      <c r="B24" s="117" t="s">
        <v>149</v>
      </c>
      <c r="C24" s="145" t="s">
        <v>150</v>
      </c>
      <c r="D24" s="146" t="s">
        <v>144</v>
      </c>
      <c r="E24" s="282">
        <f>(SUMIF('Budget - kursus'!$H$31:$H$33,Budgetark!C24,'Budget - kursus'!$L$31:$L$33))*'Budget - kursus'!G11</f>
        <v>0</v>
      </c>
      <c r="F24" s="282"/>
      <c r="G24" s="282"/>
      <c r="H24" s="282"/>
      <c r="I24" s="282"/>
      <c r="J24" s="126"/>
      <c r="K24" s="126"/>
      <c r="L24" s="126"/>
      <c r="M24" s="126"/>
      <c r="N24" s="126"/>
      <c r="O24" s="127">
        <f t="shared" si="1"/>
        <v>0</v>
      </c>
      <c r="P24" s="123"/>
      <c r="Q24" s="122"/>
      <c r="R24" s="122"/>
    </row>
    <row r="25" spans="1:18" ht="15" customHeight="1">
      <c r="B25" s="118" t="s">
        <v>149</v>
      </c>
      <c r="C25" s="145" t="s">
        <v>151</v>
      </c>
      <c r="D25" s="146" t="s">
        <v>144</v>
      </c>
      <c r="E25" s="282">
        <f>(SUMIF('Budget - kursus'!$H$31:$H$33,Budgetark!C25,'Budget - kursus'!$L$31:$L$33))*'Budget - kursus'!G11</f>
        <v>0</v>
      </c>
      <c r="F25" s="282"/>
      <c r="G25" s="282"/>
      <c r="H25" s="282"/>
      <c r="I25" s="282"/>
      <c r="J25" s="126"/>
      <c r="K25" s="126"/>
      <c r="L25" s="126"/>
      <c r="M25" s="126"/>
      <c r="N25" s="126"/>
      <c r="O25" s="127">
        <f t="shared" si="1"/>
        <v>0</v>
      </c>
      <c r="P25" s="123"/>
      <c r="Q25" s="122"/>
      <c r="R25" s="122"/>
    </row>
    <row r="26" spans="1:18">
      <c r="B26" s="117" t="s">
        <v>149</v>
      </c>
      <c r="C26" s="145" t="s">
        <v>152</v>
      </c>
      <c r="D26" s="146" t="s">
        <v>144</v>
      </c>
      <c r="E26" s="282">
        <f>(SUMIF('Budget - kursus'!$H$31:$H$33,Budgetark!C26,'Budget - kursus'!$L$31:$L$33))*'Budget - kursus'!G11</f>
        <v>0</v>
      </c>
      <c r="F26" s="282"/>
      <c r="G26" s="282"/>
      <c r="H26" s="282"/>
      <c r="I26" s="282"/>
      <c r="J26" s="126"/>
      <c r="K26" s="126"/>
      <c r="L26" s="126"/>
      <c r="M26" s="126"/>
      <c r="N26" s="126"/>
      <c r="O26" s="127">
        <f t="shared" si="1"/>
        <v>0</v>
      </c>
      <c r="P26" s="123"/>
      <c r="Q26" s="122"/>
      <c r="R26" s="122"/>
    </row>
    <row r="27" spans="1:18">
      <c r="B27" s="117" t="s">
        <v>149</v>
      </c>
      <c r="C27" s="145" t="s">
        <v>153</v>
      </c>
      <c r="D27" s="146" t="s">
        <v>144</v>
      </c>
      <c r="E27" s="282">
        <f>(SUMIF('Budget - kursus'!$H$31:$H$33,Budgetark!C27,'Budget - kursus'!$L$31:$L$33))*'Budget - kursus'!G11</f>
        <v>0</v>
      </c>
      <c r="F27" s="282"/>
      <c r="G27" s="282"/>
      <c r="H27" s="282"/>
      <c r="I27" s="282"/>
      <c r="J27" s="126"/>
      <c r="K27" s="126"/>
      <c r="L27" s="126"/>
      <c r="M27" s="126"/>
      <c r="N27" s="126"/>
      <c r="O27" s="127">
        <f t="shared" si="1"/>
        <v>0</v>
      </c>
      <c r="P27" s="123"/>
      <c r="Q27" s="122"/>
      <c r="R27" s="122"/>
    </row>
    <row r="28" spans="1:18">
      <c r="B28" s="117" t="s">
        <v>149</v>
      </c>
      <c r="C28" s="147" t="s">
        <v>154</v>
      </c>
      <c r="D28" s="146" t="s">
        <v>144</v>
      </c>
      <c r="E28" s="282">
        <f>(SUMIF('Budget - kursus'!$H$31:$H$33,Budgetark!C28,'Budget - kursus'!$L$31:$L$33))*'Budget - kursus'!G11</f>
        <v>0</v>
      </c>
      <c r="F28" s="282"/>
      <c r="G28" s="282"/>
      <c r="H28" s="282"/>
      <c r="I28" s="282"/>
      <c r="J28" s="126"/>
      <c r="K28" s="126"/>
      <c r="L28" s="126"/>
      <c r="M28" s="126"/>
      <c r="N28" s="126"/>
      <c r="O28" s="127">
        <f t="shared" si="1"/>
        <v>0</v>
      </c>
      <c r="P28" s="123"/>
      <c r="Q28" s="122"/>
      <c r="R28" s="122"/>
    </row>
    <row r="29" spans="1:18">
      <c r="B29" s="117" t="s">
        <v>155</v>
      </c>
      <c r="C29" s="147" t="s">
        <v>156</v>
      </c>
      <c r="D29" s="146" t="s">
        <v>147</v>
      </c>
      <c r="E29" s="282">
        <f>('Budget - kursus'!L36)*'Budget - kursus'!G11</f>
        <v>0</v>
      </c>
      <c r="F29" s="282"/>
      <c r="G29" s="282"/>
      <c r="H29" s="282"/>
      <c r="I29" s="282"/>
      <c r="J29" s="126"/>
      <c r="K29" s="126"/>
      <c r="L29" s="126"/>
      <c r="M29" s="126"/>
      <c r="N29" s="126"/>
      <c r="O29" s="127">
        <f t="shared" si="1"/>
        <v>0</v>
      </c>
      <c r="P29" s="123"/>
      <c r="Q29" s="122"/>
      <c r="R29" s="122"/>
    </row>
    <row r="30" spans="1:18">
      <c r="B30" s="117" t="s">
        <v>155</v>
      </c>
      <c r="C30" s="147" t="s">
        <v>157</v>
      </c>
      <c r="D30" s="146" t="s">
        <v>147</v>
      </c>
      <c r="E30" s="282">
        <f>('Budget - kursus'!L37)*'Budget - kursus'!G11</f>
        <v>0</v>
      </c>
      <c r="F30" s="282"/>
      <c r="G30" s="282"/>
      <c r="H30" s="282"/>
      <c r="I30" s="282"/>
      <c r="J30" s="126"/>
      <c r="K30" s="126"/>
      <c r="L30" s="126"/>
      <c r="M30" s="126"/>
      <c r="N30" s="126"/>
      <c r="O30" s="127">
        <f t="shared" si="1"/>
        <v>0</v>
      </c>
      <c r="P30" s="123"/>
      <c r="Q30" s="122"/>
      <c r="R30" s="122"/>
    </row>
    <row r="31" spans="1:18">
      <c r="B31" s="117" t="s">
        <v>155</v>
      </c>
      <c r="C31" s="147" t="s">
        <v>158</v>
      </c>
      <c r="D31" s="146" t="s">
        <v>147</v>
      </c>
      <c r="E31" s="282">
        <f>('Budget - kursus'!L38)*'Budget - kursus'!G11</f>
        <v>0</v>
      </c>
      <c r="F31" s="282"/>
      <c r="G31" s="282"/>
      <c r="H31" s="282"/>
      <c r="I31" s="282"/>
      <c r="J31" s="126"/>
      <c r="K31" s="126"/>
      <c r="L31" s="126"/>
      <c r="M31" s="126"/>
      <c r="N31" s="126"/>
      <c r="O31" s="127">
        <f t="shared" si="1"/>
        <v>0</v>
      </c>
      <c r="P31" s="123"/>
      <c r="Q31" s="122"/>
      <c r="R31" s="122"/>
    </row>
    <row r="32" spans="1:18">
      <c r="B32" s="117" t="s">
        <v>159</v>
      </c>
      <c r="C32" s="147" t="s">
        <v>160</v>
      </c>
      <c r="D32" s="146" t="s">
        <v>147</v>
      </c>
      <c r="E32" s="282">
        <f>('Budget - kursus'!L40)*'Budget - kursus'!G11</f>
        <v>0</v>
      </c>
      <c r="F32" s="282"/>
      <c r="G32" s="282"/>
      <c r="H32" s="282"/>
      <c r="I32" s="282"/>
      <c r="J32" s="126"/>
      <c r="K32" s="126"/>
      <c r="L32" s="126"/>
      <c r="M32" s="126"/>
      <c r="N32" s="126"/>
      <c r="O32" s="127">
        <f t="shared" si="1"/>
        <v>0</v>
      </c>
      <c r="P32" s="123"/>
      <c r="Q32" s="122"/>
      <c r="R32" s="122"/>
    </row>
    <row r="33" spans="2:18" ht="13.5" hidden="1" customHeight="1">
      <c r="B33" s="117"/>
      <c r="C33" s="147"/>
      <c r="D33" s="146" t="s">
        <v>161</v>
      </c>
      <c r="E33" s="282"/>
      <c r="F33" s="282"/>
      <c r="G33" s="282"/>
      <c r="H33" s="282"/>
      <c r="I33" s="282"/>
      <c r="J33" s="126"/>
      <c r="K33" s="126"/>
      <c r="L33" s="126"/>
      <c r="M33" s="126"/>
      <c r="N33" s="126"/>
      <c r="O33" s="127"/>
      <c r="P33" s="123"/>
      <c r="Q33" s="122"/>
      <c r="R33" s="122"/>
    </row>
    <row r="34" spans="2:18" hidden="1">
      <c r="B34" s="117"/>
      <c r="C34" s="145"/>
      <c r="D34" s="146" t="s">
        <v>162</v>
      </c>
      <c r="E34" s="282"/>
      <c r="F34" s="282"/>
      <c r="G34" s="282"/>
      <c r="H34" s="282"/>
      <c r="I34" s="282"/>
      <c r="J34" s="126"/>
      <c r="K34" s="126"/>
      <c r="L34" s="126"/>
      <c r="M34" s="126"/>
      <c r="N34" s="126"/>
      <c r="O34" s="127">
        <f t="shared" ref="O34:O49" si="2">SUM(E34:N34)</f>
        <v>0</v>
      </c>
      <c r="P34" s="123"/>
      <c r="Q34" s="122"/>
      <c r="R34" s="122"/>
    </row>
    <row r="35" spans="2:18" hidden="1">
      <c r="B35" s="117"/>
      <c r="C35" s="145"/>
      <c r="D35" s="146" t="s">
        <v>163</v>
      </c>
      <c r="E35" s="282"/>
      <c r="F35" s="282"/>
      <c r="G35" s="282"/>
      <c r="H35" s="282"/>
      <c r="I35" s="282"/>
      <c r="J35" s="126"/>
      <c r="K35" s="126"/>
      <c r="L35" s="126"/>
      <c r="M35" s="126"/>
      <c r="N35" s="126"/>
      <c r="O35" s="127">
        <f t="shared" si="2"/>
        <v>0</v>
      </c>
      <c r="P35" s="123"/>
      <c r="Q35" s="122"/>
      <c r="R35" s="122"/>
    </row>
    <row r="36" spans="2:18" hidden="1">
      <c r="B36" s="117"/>
      <c r="C36" s="147"/>
      <c r="D36" s="146" t="s">
        <v>164</v>
      </c>
      <c r="E36" s="282"/>
      <c r="F36" s="282"/>
      <c r="G36" s="282"/>
      <c r="H36" s="282"/>
      <c r="I36" s="282"/>
      <c r="J36" s="126"/>
      <c r="K36" s="126"/>
      <c r="L36" s="126"/>
      <c r="M36" s="126"/>
      <c r="N36" s="126"/>
      <c r="O36" s="127">
        <f t="shared" si="2"/>
        <v>0</v>
      </c>
      <c r="P36" s="123"/>
      <c r="Q36" s="122"/>
      <c r="R36" s="122"/>
    </row>
    <row r="37" spans="2:18" ht="20.25" hidden="1" customHeight="1">
      <c r="B37" s="117"/>
      <c r="C37" s="147"/>
      <c r="D37" s="146" t="s">
        <v>165</v>
      </c>
      <c r="E37" s="282"/>
      <c r="F37" s="282"/>
      <c r="G37" s="282"/>
      <c r="H37" s="282"/>
      <c r="I37" s="282"/>
      <c r="J37" s="126"/>
      <c r="K37" s="126"/>
      <c r="L37" s="126"/>
      <c r="M37" s="126"/>
      <c r="N37" s="126"/>
      <c r="O37" s="127">
        <f t="shared" si="2"/>
        <v>0</v>
      </c>
      <c r="P37" s="123"/>
      <c r="Q37" s="122"/>
      <c r="R37" s="122"/>
    </row>
    <row r="38" spans="2:18" hidden="1">
      <c r="B38" s="117"/>
      <c r="C38" s="147"/>
      <c r="D38" s="146" t="s">
        <v>166</v>
      </c>
      <c r="E38" s="282"/>
      <c r="F38" s="282"/>
      <c r="G38" s="282"/>
      <c r="H38" s="282"/>
      <c r="I38" s="282"/>
      <c r="J38" s="126"/>
      <c r="K38" s="126"/>
      <c r="L38" s="126"/>
      <c r="M38" s="126"/>
      <c r="N38" s="126"/>
      <c r="O38" s="127">
        <f t="shared" si="2"/>
        <v>0</v>
      </c>
      <c r="P38" s="123"/>
      <c r="Q38" s="122"/>
      <c r="R38" s="122"/>
    </row>
    <row r="39" spans="2:18" hidden="1">
      <c r="B39" s="117"/>
      <c r="C39" s="147"/>
      <c r="D39" s="146" t="s">
        <v>167</v>
      </c>
      <c r="E39" s="282"/>
      <c r="F39" s="282"/>
      <c r="G39" s="282"/>
      <c r="H39" s="282"/>
      <c r="I39" s="282"/>
      <c r="J39" s="126"/>
      <c r="K39" s="126"/>
      <c r="L39" s="126"/>
      <c r="M39" s="126"/>
      <c r="N39" s="126"/>
      <c r="O39" s="127">
        <f t="shared" si="2"/>
        <v>0</v>
      </c>
      <c r="P39" s="123"/>
      <c r="Q39" s="122"/>
      <c r="R39" s="122"/>
    </row>
    <row r="40" spans="2:18" hidden="1">
      <c r="B40" s="117"/>
      <c r="C40" s="145"/>
      <c r="D40" s="146" t="s">
        <v>168</v>
      </c>
      <c r="E40" s="282"/>
      <c r="F40" s="282"/>
      <c r="G40" s="282"/>
      <c r="H40" s="282"/>
      <c r="I40" s="282"/>
      <c r="J40" s="126"/>
      <c r="K40" s="126"/>
      <c r="L40" s="126"/>
      <c r="M40" s="126"/>
      <c r="N40" s="126"/>
      <c r="O40" s="127">
        <f t="shared" si="2"/>
        <v>0</v>
      </c>
      <c r="P40" s="123"/>
      <c r="Q40" s="122"/>
      <c r="R40" s="122"/>
    </row>
    <row r="41" spans="2:18">
      <c r="B41" s="117" t="s">
        <v>145</v>
      </c>
      <c r="C41" s="145" t="s">
        <v>169</v>
      </c>
      <c r="D41" s="146" t="s">
        <v>147</v>
      </c>
      <c r="E41" s="282">
        <f>('Budget - kursus'!L43)*'Budget - kursus'!G11</f>
        <v>0</v>
      </c>
      <c r="F41" s="282"/>
      <c r="G41" s="282"/>
      <c r="H41" s="282"/>
      <c r="I41" s="282"/>
      <c r="J41" s="126"/>
      <c r="K41" s="126"/>
      <c r="L41" s="126"/>
      <c r="M41" s="126"/>
      <c r="N41" s="126"/>
      <c r="O41" s="127">
        <f t="shared" si="2"/>
        <v>0</v>
      </c>
      <c r="P41" s="123"/>
      <c r="Q41" s="122"/>
      <c r="R41" s="122"/>
    </row>
    <row r="42" spans="2:18">
      <c r="B42" s="117" t="s">
        <v>145</v>
      </c>
      <c r="C42" s="147" t="s">
        <v>170</v>
      </c>
      <c r="D42" s="146" t="s">
        <v>147</v>
      </c>
      <c r="E42" s="282">
        <f>('Budget - kursus'!L44)*'Budget - kursus'!G11</f>
        <v>0</v>
      </c>
      <c r="F42" s="282"/>
      <c r="G42" s="282"/>
      <c r="H42" s="282"/>
      <c r="I42" s="282"/>
      <c r="J42" s="126"/>
      <c r="K42" s="126"/>
      <c r="L42" s="126"/>
      <c r="M42" s="126"/>
      <c r="N42" s="126"/>
      <c r="O42" s="127">
        <f t="shared" si="2"/>
        <v>0</v>
      </c>
      <c r="P42" s="123"/>
      <c r="Q42" s="122"/>
      <c r="R42" s="122"/>
    </row>
    <row r="43" spans="2:18">
      <c r="B43" s="117" t="s">
        <v>145</v>
      </c>
      <c r="C43" s="147" t="s">
        <v>171</v>
      </c>
      <c r="D43" s="146" t="s">
        <v>147</v>
      </c>
      <c r="E43" s="282">
        <f>('Budget - kursus'!L45)*'Budget - kursus'!G11</f>
        <v>0</v>
      </c>
      <c r="F43" s="282"/>
      <c r="G43" s="282"/>
      <c r="H43" s="282"/>
      <c r="I43" s="282"/>
      <c r="J43" s="126"/>
      <c r="K43" s="126"/>
      <c r="L43" s="126"/>
      <c r="M43" s="126"/>
      <c r="N43" s="126"/>
      <c r="O43" s="127">
        <f t="shared" si="2"/>
        <v>0</v>
      </c>
      <c r="P43" s="123"/>
      <c r="Q43" s="122"/>
      <c r="R43" s="122"/>
    </row>
    <row r="44" spans="2:18">
      <c r="B44" s="117" t="s">
        <v>145</v>
      </c>
      <c r="C44" s="147" t="s">
        <v>172</v>
      </c>
      <c r="D44" s="146" t="s">
        <v>147</v>
      </c>
      <c r="E44" s="282">
        <f>('Budget - kursus'!L46)*'Budget - kursus'!G11</f>
        <v>0</v>
      </c>
      <c r="F44" s="282"/>
      <c r="G44" s="282"/>
      <c r="H44" s="282"/>
      <c r="I44" s="282"/>
      <c r="J44" s="126"/>
      <c r="K44" s="126"/>
      <c r="L44" s="126"/>
      <c r="M44" s="126"/>
      <c r="N44" s="126"/>
      <c r="O44" s="127">
        <f t="shared" si="2"/>
        <v>0</v>
      </c>
      <c r="P44" s="123"/>
      <c r="Q44" s="122"/>
      <c r="R44" s="122"/>
    </row>
    <row r="45" spans="2:18">
      <c r="B45" s="117" t="s">
        <v>145</v>
      </c>
      <c r="C45" s="147" t="s">
        <v>173</v>
      </c>
      <c r="D45" s="146" t="s">
        <v>147</v>
      </c>
      <c r="E45" s="282">
        <f>('Budget - kursus'!L47)*'Budget - kursus'!G11</f>
        <v>0</v>
      </c>
      <c r="F45" s="282"/>
      <c r="G45" s="282"/>
      <c r="H45" s="282"/>
      <c r="I45" s="282"/>
      <c r="J45" s="126"/>
      <c r="K45" s="126"/>
      <c r="L45" s="126"/>
      <c r="M45" s="126"/>
      <c r="N45" s="126"/>
      <c r="O45" s="127">
        <f t="shared" si="2"/>
        <v>0</v>
      </c>
      <c r="P45" s="123"/>
      <c r="Q45" s="122"/>
      <c r="R45" s="122"/>
    </row>
    <row r="46" spans="2:18">
      <c r="B46" s="117" t="s">
        <v>145</v>
      </c>
      <c r="C46" s="147" t="s">
        <v>174</v>
      </c>
      <c r="D46" s="146" t="s">
        <v>147</v>
      </c>
      <c r="E46" s="282">
        <f>('Budget - kursus'!L48)*'Budget - kursus'!G11</f>
        <v>0</v>
      </c>
      <c r="F46" s="282"/>
      <c r="G46" s="282"/>
      <c r="H46" s="282"/>
      <c r="I46" s="282"/>
      <c r="J46" s="126"/>
      <c r="K46" s="126"/>
      <c r="L46" s="126"/>
      <c r="M46" s="126"/>
      <c r="N46" s="126"/>
      <c r="O46" s="127">
        <f t="shared" si="2"/>
        <v>0</v>
      </c>
      <c r="P46" s="123"/>
      <c r="Q46" s="122"/>
      <c r="R46" s="122"/>
    </row>
    <row r="47" spans="2:18">
      <c r="B47" s="117" t="s">
        <v>145</v>
      </c>
      <c r="C47" s="147" t="s">
        <v>175</v>
      </c>
      <c r="D47" s="146" t="s">
        <v>147</v>
      </c>
      <c r="E47" s="282">
        <f>('Budget - kursus'!L49)*'Budget - kursus'!G11</f>
        <v>0</v>
      </c>
      <c r="F47" s="282"/>
      <c r="G47" s="282"/>
      <c r="H47" s="282"/>
      <c r="I47" s="282"/>
      <c r="J47" s="126"/>
      <c r="K47" s="126"/>
      <c r="L47" s="126"/>
      <c r="M47" s="126"/>
      <c r="N47" s="126"/>
      <c r="O47" s="127">
        <f t="shared" si="2"/>
        <v>0</v>
      </c>
      <c r="P47" s="123"/>
      <c r="Q47" s="122"/>
      <c r="R47" s="122"/>
    </row>
    <row r="48" spans="2:18">
      <c r="B48" s="117" t="s">
        <v>145</v>
      </c>
      <c r="C48" s="147" t="s">
        <v>176</v>
      </c>
      <c r="D48" s="146" t="s">
        <v>147</v>
      </c>
      <c r="E48" s="282">
        <f>('Budget - kursus'!L51)*'Budget - kursus'!G11</f>
        <v>0</v>
      </c>
      <c r="F48" s="282"/>
      <c r="G48" s="282"/>
      <c r="H48" s="282"/>
      <c r="I48" s="282"/>
      <c r="J48" s="126"/>
      <c r="K48" s="126"/>
      <c r="L48" s="126"/>
      <c r="M48" s="126"/>
      <c r="N48" s="126"/>
      <c r="O48" s="127">
        <f t="shared" si="2"/>
        <v>0</v>
      </c>
      <c r="P48" s="123"/>
      <c r="Q48" s="122"/>
      <c r="R48" s="122"/>
    </row>
    <row r="49" spans="1:18">
      <c r="B49" s="117" t="s">
        <v>145</v>
      </c>
      <c r="C49" s="147" t="s">
        <v>177</v>
      </c>
      <c r="D49" s="146" t="s">
        <v>147</v>
      </c>
      <c r="E49" s="282">
        <f>('Budget - kursus'!L52)*'Budget - kursus'!G11</f>
        <v>0</v>
      </c>
      <c r="F49" s="282"/>
      <c r="G49" s="282"/>
      <c r="H49" s="282"/>
      <c r="I49" s="282"/>
      <c r="J49" s="126"/>
      <c r="K49" s="126"/>
      <c r="L49" s="126"/>
      <c r="M49" s="126"/>
      <c r="N49" s="126"/>
      <c r="O49" s="127">
        <f t="shared" si="2"/>
        <v>0</v>
      </c>
      <c r="P49" s="123"/>
      <c r="Q49" s="122"/>
      <c r="R49" s="122"/>
    </row>
    <row r="50" spans="1:18" ht="6" customHeight="1">
      <c r="B50" s="117"/>
      <c r="C50" s="147"/>
      <c r="D50" s="14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7"/>
      <c r="P50" s="123"/>
      <c r="Q50" s="122"/>
      <c r="R50" s="122"/>
    </row>
    <row r="51" spans="1:18">
      <c r="B51" s="117" t="s">
        <v>178</v>
      </c>
      <c r="C51" s="145" t="s">
        <v>179</v>
      </c>
      <c r="D51" s="146" t="s">
        <v>180</v>
      </c>
      <c r="E51" s="282">
        <f>('Budget - kursus'!L62)*'Budget - kursus'!G11</f>
        <v>0</v>
      </c>
      <c r="F51" s="282"/>
      <c r="G51" s="282"/>
      <c r="H51" s="282"/>
      <c r="I51" s="282"/>
      <c r="J51" s="126"/>
      <c r="K51" s="126"/>
      <c r="L51" s="126"/>
      <c r="M51" s="126"/>
      <c r="N51" s="126"/>
      <c r="O51" s="127">
        <f>SUM(E51:N51)</f>
        <v>0</v>
      </c>
      <c r="P51" s="122"/>
      <c r="Q51" s="122"/>
      <c r="R51" s="122"/>
    </row>
    <row r="52" spans="1:18" ht="6" customHeight="1">
      <c r="B52" s="118"/>
      <c r="C52" s="145"/>
      <c r="D52" s="14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7"/>
      <c r="P52" s="122"/>
      <c r="Q52" s="122"/>
      <c r="R52" s="122"/>
    </row>
    <row r="53" spans="1:18">
      <c r="B53" s="118" t="s">
        <v>181</v>
      </c>
      <c r="C53" s="145" t="s">
        <v>182</v>
      </c>
      <c r="D53" s="146" t="s">
        <v>183</v>
      </c>
      <c r="E53" s="283">
        <f>(SUM(E24:E31)+E21)*Kostpriser!$I$40</f>
        <v>0</v>
      </c>
      <c r="F53" s="283">
        <f>(SUM(F24:F31)+F21)*Kostpriser!$I$40</f>
        <v>0</v>
      </c>
      <c r="G53" s="283">
        <f>(SUM(G24:G31)+G21)*Kostpriser!$I$40</f>
        <v>0</v>
      </c>
      <c r="H53" s="283">
        <f>(SUM(H24:H31)+H21)*Kostpriser!$I$40</f>
        <v>0</v>
      </c>
      <c r="I53" s="283">
        <f>(SUM(I24:I31)+I21)*Kostpriser!$I$40</f>
        <v>0</v>
      </c>
      <c r="J53" s="143">
        <f>(SUM(J24:J31)+J21)*Kostpriser!$I$40</f>
        <v>0</v>
      </c>
      <c r="K53" s="143">
        <f>(SUM(K24:K31)+K21)*Kostpriser!$I$40</f>
        <v>0</v>
      </c>
      <c r="L53" s="143">
        <f>(SUM(L24:L31)+L21)*Kostpriser!$I$40</f>
        <v>0</v>
      </c>
      <c r="M53" s="143">
        <f>(SUM(M24:M31)+M21)*Kostpriser!$I$40</f>
        <v>0</v>
      </c>
      <c r="N53" s="143">
        <f>(SUM(N24:N31)+N21)*Kostpriser!$I$40</f>
        <v>0</v>
      </c>
      <c r="O53" s="144">
        <f>SUM(E53:N53)</f>
        <v>0</v>
      </c>
      <c r="P53" s="122"/>
      <c r="Q53" s="122"/>
      <c r="R53" s="122"/>
    </row>
    <row r="54" spans="1:18">
      <c r="B54" s="118" t="s">
        <v>181</v>
      </c>
      <c r="C54" s="145" t="s">
        <v>184</v>
      </c>
      <c r="D54" s="146" t="s">
        <v>183</v>
      </c>
      <c r="E54" s="283">
        <f>(SUM(Budgetark!E41:E49)+E22+E23)*(Kostpriser!$I$41)</f>
        <v>0</v>
      </c>
      <c r="F54" s="283">
        <f>(SUM(Budgetark!F41:F49)+F22+F23)*(Kostpriser!$I$41)</f>
        <v>0</v>
      </c>
      <c r="G54" s="283">
        <f>(SUM(Budgetark!G41:G49)+G22+G23)*(Kostpriser!$I$41)</f>
        <v>0</v>
      </c>
      <c r="H54" s="283">
        <f>(SUM(Budgetark!H41:H49)+H22+H23)*(Kostpriser!$I$41)</f>
        <v>0</v>
      </c>
      <c r="I54" s="283">
        <f>(SUM(Budgetark!I41:I49)+I22+I23)*(Kostpriser!$I$41)</f>
        <v>0</v>
      </c>
      <c r="J54" s="143">
        <f>(SUM(Budgetark!J41:J49)+J22+J23)*(Kostpriser!$I$41)</f>
        <v>0</v>
      </c>
      <c r="K54" s="143">
        <f>(SUM(Budgetark!K41:K49)+K22+K23)*(Kostpriser!$I$41)</f>
        <v>0</v>
      </c>
      <c r="L54" s="143">
        <f>(SUM(Budgetark!L41:L49)+L22+L23)*(Kostpriser!$I$41)</f>
        <v>0</v>
      </c>
      <c r="M54" s="143">
        <f>(SUM(Budgetark!M41:M49)+M22+M23)*(Kostpriser!$I$41)</f>
        <v>0</v>
      </c>
      <c r="N54" s="143">
        <f>(SUM(Budgetark!N41:N49)+N22+N23)*(Kostpriser!$I$41)</f>
        <v>0</v>
      </c>
      <c r="O54" s="144">
        <f>SUM(E54:N54)</f>
        <v>0</v>
      </c>
      <c r="P54" s="122"/>
      <c r="Q54" s="122"/>
      <c r="R54" s="122"/>
    </row>
    <row r="55" spans="1:18" ht="4.5" customHeight="1">
      <c r="A55" s="106" t="s">
        <v>185</v>
      </c>
      <c r="B55" s="119"/>
      <c r="C55" s="148"/>
      <c r="D55" s="149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9"/>
      <c r="P55" s="122"/>
      <c r="Q55" s="122"/>
      <c r="R55" s="122"/>
    </row>
    <row r="56" spans="1:18" ht="17.25" customHeight="1" thickBot="1">
      <c r="A56" s="106" t="s">
        <v>186</v>
      </c>
      <c r="B56" s="120" t="s">
        <v>141</v>
      </c>
      <c r="C56" s="121"/>
      <c r="D56" s="114"/>
      <c r="E56" s="141">
        <f>SUM(E21:E54)</f>
        <v>0</v>
      </c>
      <c r="F56" s="141">
        <f>SUM(F21:F55)</f>
        <v>0</v>
      </c>
      <c r="G56" s="141">
        <f>SUM(G21:G55)</f>
        <v>0</v>
      </c>
      <c r="H56" s="141">
        <f t="shared" ref="H56:N56" si="3">SUM(H21:H55)</f>
        <v>0</v>
      </c>
      <c r="I56" s="141">
        <f t="shared" si="3"/>
        <v>0</v>
      </c>
      <c r="J56" s="141">
        <f t="shared" si="3"/>
        <v>0</v>
      </c>
      <c r="K56" s="141">
        <f t="shared" si="3"/>
        <v>0</v>
      </c>
      <c r="L56" s="141">
        <f t="shared" si="3"/>
        <v>0</v>
      </c>
      <c r="M56" s="141">
        <f t="shared" si="3"/>
        <v>0</v>
      </c>
      <c r="N56" s="141">
        <f t="shared" si="3"/>
        <v>0</v>
      </c>
      <c r="O56" s="142">
        <f>SUM(E56:N56)</f>
        <v>0</v>
      </c>
      <c r="Q56" s="122"/>
      <c r="R56" s="122"/>
    </row>
    <row r="57" spans="1:18">
      <c r="E57" s="433" t="str">
        <f>IF(O56='Budget - kursus'!F69,"","Totalen stemmer ikke med det beløb der skal budgetteres. Differencen er:")</f>
        <v/>
      </c>
      <c r="F57" s="491"/>
      <c r="G57" s="491"/>
      <c r="H57" s="491"/>
      <c r="I57" s="491"/>
      <c r="J57" s="131"/>
      <c r="K57" s="131"/>
      <c r="L57" s="131"/>
      <c r="M57" s="131"/>
      <c r="N57" s="131"/>
      <c r="O57" s="132" t="str">
        <f>IF(O56='Budget - kursus'!F69,"",'Budget - kursus'!F69-Budgetark!O56)</f>
        <v/>
      </c>
      <c r="Q57" s="130"/>
      <c r="R57" s="122"/>
    </row>
    <row r="58" spans="1:18">
      <c r="P58" s="122"/>
      <c r="Q58" s="122"/>
      <c r="R58" s="122"/>
    </row>
    <row r="59" spans="1:18" ht="15.6">
      <c r="B59" s="60"/>
    </row>
  </sheetData>
  <sheetProtection algorithmName="SHA-512" hashValue="ctqPH2PEapGRHUPIIZ8u8Wr2aN+vf4Vs5iasN9fTfE113OOFwDkmJk54Z9ADpebOY43Cbh/MTjUCe3e0ME1m7A==" saltValue="BGZZYcLEQWqgJFXiq8gtHw==" spinCount="100000" sheet="1" objects="1" scenarios="1" selectLockedCells="1"/>
  <mergeCells count="6">
    <mergeCell ref="B16:C16"/>
    <mergeCell ref="E57:I57"/>
    <mergeCell ref="B2:C2"/>
    <mergeCell ref="B4:C4"/>
    <mergeCell ref="B17:O17"/>
    <mergeCell ref="B19:O20"/>
  </mergeCells>
  <phoneticPr fontId="34" type="noConversion"/>
  <pageMargins left="0.7" right="0.7" top="0.75" bottom="0.75" header="0.3" footer="0.3"/>
  <pageSetup paperSize="9" orientation="portrait" r:id="rId1"/>
  <ignoredErrors>
    <ignoredError sqref="O29:O32" formulaRange="1"/>
    <ignoredError sqref="D21:D24 D29:D54 B21:B54 D25:D28" numberStoredAsText="1"/>
    <ignoredError sqref="E53:O5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E49C508C-2190-453C-812E-F04B2EF17B50}">
            <xm:f>'Budget - kursus'!$F$69</xm:f>
            <x14:dxf>
              <font>
                <b/>
                <i val="0"/>
                <color rgb="FFC00000"/>
              </font>
            </x14:dxf>
          </x14:cfRule>
          <x14:cfRule type="cellIs" priority="2" operator="lessThan" id="{7B911E64-E977-4EBE-B5F8-D205567F96FB}">
            <xm:f>'Budget - kursus'!$F$69</xm:f>
            <x14:dxf>
              <font>
                <b/>
                <i val="0"/>
                <color rgb="FFC00000"/>
              </font>
            </x14:dxf>
          </x14:cfRule>
          <x14:cfRule type="expression" priority="3" id="{C559A767-30B0-41ED-86B9-5A3BAD94F845}">
            <xm:f>'Budget - kursus'!$F$69</xm:f>
            <x14:dxf>
              <font>
                <b/>
                <i val="0"/>
                <strike val="0"/>
              </font>
            </x14:dxf>
          </x14:cfRule>
          <xm:sqref>O56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36A1-692C-4D7E-ABFF-03AB43748C58}">
  <sheetPr codeName="Ark3">
    <tabColor theme="3" tint="0.79998168889431442"/>
  </sheetPr>
  <dimension ref="A1:H56"/>
  <sheetViews>
    <sheetView zoomScaleNormal="100" workbookViewId="0">
      <selection activeCell="B17" sqref="B17"/>
    </sheetView>
  </sheetViews>
  <sheetFormatPr defaultRowHeight="14.45"/>
  <cols>
    <col min="1" max="1" width="0.85546875" customWidth="1"/>
    <col min="2" max="2" width="59.85546875" customWidth="1"/>
    <col min="3" max="3" width="34.7109375" customWidth="1"/>
    <col min="4" max="4" width="21.140625" customWidth="1"/>
    <col min="5" max="5" width="24.85546875" customWidth="1"/>
    <col min="6" max="6" width="28.42578125" customWidth="1"/>
    <col min="7" max="7" width="21.5703125" customWidth="1"/>
    <col min="8" max="8" width="11.5703125" bestFit="1" customWidth="1"/>
  </cols>
  <sheetData>
    <row r="1" spans="1:8" ht="4.5" customHeight="1" thickBot="1"/>
    <row r="2" spans="1:8" ht="36.6" thickBot="1">
      <c r="B2" s="440" t="s">
        <v>187</v>
      </c>
      <c r="C2" s="441"/>
    </row>
    <row r="3" spans="1:8">
      <c r="B3" s="179" t="s">
        <v>188</v>
      </c>
      <c r="C3" s="180">
        <f>('Budget - kursus'!L15+'Budget - kursus'!L16+'Budget - kursus'!L17+'Budget - kursus'!L18+'Budget - kursus'!L19+'Budget - kursus'!L20+'Budget - kursus'!L21+'Budget - kursus'!L22+'Budget - kursus'!L23+'Budget - kursus'!L24+'Budget - kursus'!L26+'Budget - kursus'!L28+'Budget - kursus'!L31+'Budget - kursus'!L32+'Budget - kursus'!L33)*'Budget - kursus'!G11</f>
        <v>0</v>
      </c>
    </row>
    <row r="4" spans="1:8">
      <c r="B4" s="181" t="s">
        <v>189</v>
      </c>
      <c r="C4" s="182">
        <f>('Budget - kursus'!L36+'Budget - kursus'!L37+'Budget - kursus'!L38+'Budget - kursus'!L40+'Budget - kursus'!L43+'Budget - kursus'!L44+'Budget - kursus'!L45+'Budget - kursus'!L46+'Budget - kursus'!L47+'Budget - kursus'!L48+'Budget - kursus'!L49+'Budget - kursus'!L51+'Budget - kursus'!L52)*'Budget - kursus'!G11</f>
        <v>0</v>
      </c>
    </row>
    <row r="5" spans="1:8">
      <c r="B5" s="181" t="s">
        <v>190</v>
      </c>
      <c r="C5" s="182">
        <f>'Budget - kursus'!L58*'Budget - kursus'!G11</f>
        <v>0</v>
      </c>
    </row>
    <row r="6" spans="1:8">
      <c r="B6" s="229" t="s">
        <v>191</v>
      </c>
      <c r="C6" s="182">
        <f>'Budget - kursus'!L69</f>
        <v>0</v>
      </c>
    </row>
    <row r="7" spans="1:8">
      <c r="B7" s="228" t="s">
        <v>141</v>
      </c>
      <c r="C7" s="178">
        <f>SUM(C3:C6)</f>
        <v>0</v>
      </c>
    </row>
    <row r="8" spans="1:8" ht="3" customHeight="1">
      <c r="B8" s="183"/>
      <c r="C8" s="184"/>
    </row>
    <row r="9" spans="1:8" ht="15.75" customHeight="1" thickBot="1">
      <c r="B9" s="199" t="s">
        <v>192</v>
      </c>
      <c r="C9" s="224">
        <f>0.2*(C3+C4)</f>
        <v>0</v>
      </c>
      <c r="D9" s="177"/>
      <c r="E9" s="177"/>
    </row>
    <row r="10" spans="1:8" ht="7.5" customHeight="1" thickBot="1">
      <c r="F10" s="175"/>
      <c r="G10" s="176"/>
      <c r="H10" s="133"/>
    </row>
    <row r="11" spans="1:8" ht="36.6" thickBot="1">
      <c r="B11" s="442" t="s">
        <v>193</v>
      </c>
      <c r="C11" s="443"/>
      <c r="D11" s="443"/>
      <c r="E11" s="444"/>
    </row>
    <row r="12" spans="1:8" ht="4.5" customHeight="1" thickBot="1">
      <c r="B12" s="206"/>
      <c r="C12" s="1"/>
      <c r="D12" s="1"/>
      <c r="E12" s="207"/>
    </row>
    <row r="13" spans="1:8" ht="15.95">
      <c r="B13" s="450" t="s">
        <v>194</v>
      </c>
      <c r="C13" s="451"/>
      <c r="D13" s="451"/>
      <c r="E13" s="452"/>
    </row>
    <row r="14" spans="1:8">
      <c r="B14" s="453" t="s">
        <v>195</v>
      </c>
      <c r="C14" s="454"/>
      <c r="D14" s="193"/>
      <c r="E14" s="194">
        <f>C6-C9</f>
        <v>0</v>
      </c>
      <c r="G14" s="186"/>
    </row>
    <row r="15" spans="1:8" ht="3" customHeight="1" thickBot="1">
      <c r="B15" s="203"/>
      <c r="C15" s="4"/>
      <c r="D15" s="204"/>
      <c r="E15" s="205"/>
      <c r="G15" s="186"/>
    </row>
    <row r="16" spans="1:8" ht="15" thickBot="1">
      <c r="A16" s="306"/>
      <c r="B16" s="303" t="s">
        <v>196</v>
      </c>
      <c r="C16" s="297" t="s">
        <v>197</v>
      </c>
      <c r="D16" s="298" t="s">
        <v>188</v>
      </c>
      <c r="E16" s="307">
        <v>0</v>
      </c>
      <c r="G16" s="185"/>
    </row>
    <row r="17" spans="1:7" ht="15" thickBot="1">
      <c r="A17" s="306"/>
      <c r="B17" s="303" t="s">
        <v>198</v>
      </c>
      <c r="C17" s="297" t="s">
        <v>199</v>
      </c>
      <c r="D17" s="298" t="s">
        <v>189</v>
      </c>
      <c r="E17" s="307">
        <v>0</v>
      </c>
      <c r="G17" s="185"/>
    </row>
    <row r="18" spans="1:7" ht="15" thickBot="1">
      <c r="A18" s="306"/>
      <c r="B18" s="303" t="s">
        <v>200</v>
      </c>
      <c r="C18" s="297"/>
      <c r="D18" s="298" t="s">
        <v>188</v>
      </c>
      <c r="E18" s="307">
        <f>+SUM(E26:E35)</f>
        <v>0</v>
      </c>
      <c r="G18" s="185"/>
    </row>
    <row r="19" spans="1:7" ht="15" thickBot="1">
      <c r="A19" s="306"/>
      <c r="B19" s="303" t="s">
        <v>201</v>
      </c>
      <c r="C19" s="297"/>
      <c r="D19" s="298" t="s">
        <v>188</v>
      </c>
      <c r="E19" s="307">
        <v>0</v>
      </c>
      <c r="G19" s="185"/>
    </row>
    <row r="20" spans="1:7" ht="15" thickBot="1">
      <c r="A20" s="306"/>
      <c r="B20" s="304"/>
      <c r="C20" s="299"/>
      <c r="D20" s="300"/>
      <c r="E20" s="308"/>
    </row>
    <row r="21" spans="1:7">
      <c r="A21" s="306"/>
      <c r="B21" s="305"/>
      <c r="C21" s="301"/>
      <c r="D21" s="302"/>
      <c r="E21" s="309"/>
    </row>
    <row r="22" spans="1:7" ht="15" thickBot="1">
      <c r="B22" s="230" t="s">
        <v>202</v>
      </c>
      <c r="C22" s="217"/>
      <c r="D22" s="201"/>
      <c r="E22" s="202">
        <f>+E14-SUM(E16:E21)</f>
        <v>0</v>
      </c>
    </row>
    <row r="23" spans="1:7" ht="4.5" customHeight="1" thickBot="1">
      <c r="B23" s="1"/>
      <c r="C23" s="1"/>
      <c r="D23" s="1"/>
      <c r="E23" s="1"/>
    </row>
    <row r="24" spans="1:7" ht="15.75" customHeight="1" thickBot="1">
      <c r="B24" s="445" t="s">
        <v>203</v>
      </c>
      <c r="C24" s="446"/>
      <c r="D24" s="446"/>
      <c r="E24" s="447"/>
    </row>
    <row r="25" spans="1:7" ht="15.75" customHeight="1" thickBot="1">
      <c r="B25" s="187" t="s">
        <v>22</v>
      </c>
      <c r="C25" s="188" t="s">
        <v>23</v>
      </c>
      <c r="D25" s="200" t="s">
        <v>204</v>
      </c>
      <c r="E25" s="189" t="s">
        <v>205</v>
      </c>
    </row>
    <row r="26" spans="1:7" ht="15.75" customHeight="1">
      <c r="B26" s="231" t="str">
        <f>IF('Budget - kursus'!E15="Vælg titel…","",'Budget - kursus'!E15)</f>
        <v/>
      </c>
      <c r="C26" s="218" t="str">
        <f>IF('Budget - kursus'!G15=0,"",'Budget - kursus'!G15)</f>
        <v>[Indtast navn]</v>
      </c>
      <c r="D26" s="284"/>
      <c r="E26" s="190">
        <f>D26*'Budget - kursus'!K15</f>
        <v>0</v>
      </c>
    </row>
    <row r="27" spans="1:7" ht="15.75" customHeight="1">
      <c r="B27" s="232" t="str">
        <f>IF('Budget - kursus'!E16="Vælg titel…","",'Budget - kursus'!E16)</f>
        <v/>
      </c>
      <c r="C27" s="219" t="str">
        <f>IF('Budget - kursus'!G16=0,"",'Budget - kursus'!G16)</f>
        <v/>
      </c>
      <c r="D27" s="285"/>
      <c r="E27" s="191">
        <f>D27*'Budget - kursus'!K16</f>
        <v>0</v>
      </c>
    </row>
    <row r="28" spans="1:7" ht="15.75" customHeight="1">
      <c r="B28" s="232" t="str">
        <f>IF('Budget - kursus'!E17="Vælg titel…","",'Budget - kursus'!E17)</f>
        <v/>
      </c>
      <c r="C28" s="219" t="str">
        <f>IF('Budget - kursus'!G17=0,"",'Budget - kursus'!G17)</f>
        <v/>
      </c>
      <c r="D28" s="285"/>
      <c r="E28" s="191">
        <f>D28*'Budget - kursus'!K17</f>
        <v>0</v>
      </c>
    </row>
    <row r="29" spans="1:7" ht="15.75" customHeight="1">
      <c r="B29" s="232" t="str">
        <f>IF('Budget - kursus'!E18="Vælg titel…","",'Budget - kursus'!E18)</f>
        <v/>
      </c>
      <c r="C29" s="219" t="str">
        <f>IF('Budget - kursus'!G18=0,"",'Budget - kursus'!G18)</f>
        <v/>
      </c>
      <c r="D29" s="285"/>
      <c r="E29" s="191">
        <f>D29*'Budget - kursus'!K18</f>
        <v>0</v>
      </c>
    </row>
    <row r="30" spans="1:7" ht="15.75" customHeight="1">
      <c r="B30" s="232" t="str">
        <f>IF('Budget - kursus'!E19="Vælg titel…","",'Budget - kursus'!E19)</f>
        <v/>
      </c>
      <c r="C30" s="219" t="str">
        <f>IF('Budget - kursus'!G19=0,"",'Budget - kursus'!G19)</f>
        <v/>
      </c>
      <c r="D30" s="285"/>
      <c r="E30" s="191">
        <f>D30*'Budget - kursus'!K19</f>
        <v>0</v>
      </c>
    </row>
    <row r="31" spans="1:7" ht="15.75" customHeight="1">
      <c r="B31" s="232" t="str">
        <f>IF('Budget - kursus'!E20="Vælg titel…","",'Budget - kursus'!E20)</f>
        <v/>
      </c>
      <c r="C31" s="219" t="str">
        <f>IF('Budget - kursus'!G20=0,"",'Budget - kursus'!G20)</f>
        <v/>
      </c>
      <c r="D31" s="285"/>
      <c r="E31" s="191">
        <f>D31*'Budget - kursus'!K20</f>
        <v>0</v>
      </c>
    </row>
    <row r="32" spans="1:7" ht="15.75" customHeight="1">
      <c r="B32" s="232" t="str">
        <f>IF('Budget - kursus'!E21="Vælg titel…","",'Budget - kursus'!E21)</f>
        <v/>
      </c>
      <c r="C32" s="219" t="str">
        <f>IF('Budget - kursus'!G21=0,"",'Budget - kursus'!G21)</f>
        <v/>
      </c>
      <c r="D32" s="285"/>
      <c r="E32" s="191">
        <f>D32*'Budget - kursus'!K21</f>
        <v>0</v>
      </c>
    </row>
    <row r="33" spans="2:5" ht="15.75" customHeight="1">
      <c r="B33" s="232" t="str">
        <f>IF('Budget - kursus'!E22="Vælg titel…","",'Budget - kursus'!E22)</f>
        <v/>
      </c>
      <c r="C33" s="219" t="str">
        <f>IF('Budget - kursus'!G22=0,"",'Budget - kursus'!G22)</f>
        <v/>
      </c>
      <c r="D33" s="285"/>
      <c r="E33" s="191">
        <f>D33*'Budget - kursus'!K22</f>
        <v>0</v>
      </c>
    </row>
    <row r="34" spans="2:5" ht="15.75" customHeight="1">
      <c r="B34" s="232" t="str">
        <f>IF('Budget - kursus'!E23="Vælg titel…","",'Budget - kursus'!E23)</f>
        <v/>
      </c>
      <c r="C34" s="219" t="str">
        <f>IF('Budget - kursus'!G23=0,"",'Budget - kursus'!G23)</f>
        <v/>
      </c>
      <c r="D34" s="285"/>
      <c r="E34" s="191">
        <f>D34*'Budget - kursus'!K23</f>
        <v>0</v>
      </c>
    </row>
    <row r="35" spans="2:5" ht="15.75" customHeight="1" thickBot="1">
      <c r="B35" s="233" t="str">
        <f>IF('Budget - kursus'!E24="Vælg titel…","",'Budget - kursus'!E24)</f>
        <v/>
      </c>
      <c r="C35" s="220" t="str">
        <f>IF('Budget - kursus'!G24=0,"",'Budget - kursus'!G24)</f>
        <v/>
      </c>
      <c r="D35" s="286"/>
      <c r="E35" s="192">
        <f>D35*'Budget - kursus'!K24</f>
        <v>0</v>
      </c>
    </row>
    <row r="36" spans="2:5" ht="9" customHeight="1" thickBot="1">
      <c r="B36" s="1"/>
      <c r="C36" s="1"/>
      <c r="D36" s="1"/>
      <c r="E36" s="1"/>
    </row>
    <row r="37" spans="2:5" ht="37.5" thickBot="1">
      <c r="B37" s="455" t="s">
        <v>206</v>
      </c>
      <c r="C37" s="456"/>
      <c r="D37" s="456"/>
      <c r="E37" s="457"/>
    </row>
    <row r="38" spans="2:5" ht="4.5" customHeight="1" thickBot="1">
      <c r="B38" s="448"/>
      <c r="C38" s="449"/>
      <c r="D38" s="449"/>
      <c r="E38" s="449"/>
    </row>
    <row r="39" spans="2:5" ht="15" customHeight="1" thickBot="1">
      <c r="B39" s="445" t="str">
        <f>'Budget - kursus'!B14</f>
        <v>Løn til projektmedarbejdere</v>
      </c>
      <c r="C39" s="446"/>
      <c r="D39" s="446"/>
      <c r="E39" s="447"/>
    </row>
    <row r="40" spans="2:5" ht="15" thickBot="1">
      <c r="B40" s="195" t="s">
        <v>207</v>
      </c>
      <c r="C40" s="196" t="s">
        <v>23</v>
      </c>
      <c r="D40" s="197" t="s">
        <v>208</v>
      </c>
      <c r="E40" s="198" t="s">
        <v>209</v>
      </c>
    </row>
    <row r="41" spans="2:5">
      <c r="B41" s="234" t="str">
        <f>IF('Budget - kursus'!E15="Vælg titel…","",'Budget - kursus'!E15)</f>
        <v/>
      </c>
      <c r="C41" s="221" t="str">
        <f>IF('Budget - kursus'!G15="","",'Budget - kursus'!G15)</f>
        <v>[Indtast navn]</v>
      </c>
      <c r="D41" s="214" t="str">
        <f>'Budget - kursus'!J15</f>
        <v/>
      </c>
      <c r="E41" s="225" t="str">
        <f>'Budget - kursus'!L15</f>
        <v>0</v>
      </c>
    </row>
    <row r="42" spans="2:5">
      <c r="B42" s="235" t="str">
        <f>IF('Budget - kursus'!E16="Vælg titel…","",'Budget - kursus'!E16)</f>
        <v/>
      </c>
      <c r="C42" s="222" t="str">
        <f>IF('Budget - kursus'!G16="","",'Budget - kursus'!G16)</f>
        <v/>
      </c>
      <c r="D42" s="216" t="str">
        <f>'Budget - kursus'!J16</f>
        <v/>
      </c>
      <c r="E42" s="226" t="str">
        <f>'Budget - kursus'!L16</f>
        <v>0</v>
      </c>
    </row>
    <row r="43" spans="2:5">
      <c r="B43" s="235" t="str">
        <f>IF('Budget - kursus'!E17="Vælg titel…","",'Budget - kursus'!E17)</f>
        <v/>
      </c>
      <c r="C43" s="222" t="str">
        <f>IF('Budget - kursus'!G17="","",'Budget - kursus'!G17)</f>
        <v/>
      </c>
      <c r="D43" s="216" t="str">
        <f>'Budget - kursus'!J17</f>
        <v/>
      </c>
      <c r="E43" s="226" t="str">
        <f>'Budget - kursus'!L17</f>
        <v>0</v>
      </c>
    </row>
    <row r="44" spans="2:5">
      <c r="B44" s="235" t="str">
        <f>IF('Budget - kursus'!E18="Vælg titel…","",'Budget - kursus'!E18)</f>
        <v/>
      </c>
      <c r="C44" s="222" t="str">
        <f>IF('Budget - kursus'!G18="","",'Budget - kursus'!G18)</f>
        <v/>
      </c>
      <c r="D44" s="216" t="str">
        <f>'Budget - kursus'!J18</f>
        <v/>
      </c>
      <c r="E44" s="226" t="str">
        <f>'Budget - kursus'!L18</f>
        <v>0</v>
      </c>
    </row>
    <row r="45" spans="2:5">
      <c r="B45" s="235" t="str">
        <f>IF('Budget - kursus'!E19="Vælg titel…","",'Budget - kursus'!E19)</f>
        <v/>
      </c>
      <c r="C45" s="222" t="str">
        <f>IF('Budget - kursus'!G19="","",'Budget - kursus'!G19)</f>
        <v/>
      </c>
      <c r="D45" s="216" t="str">
        <f>'Budget - kursus'!J19</f>
        <v/>
      </c>
      <c r="E45" s="226" t="str">
        <f>'Budget - kursus'!L19</f>
        <v>0</v>
      </c>
    </row>
    <row r="46" spans="2:5">
      <c r="B46" s="235" t="str">
        <f>IF('Budget - kursus'!E20="Vælg titel…","",'Budget - kursus'!E20)</f>
        <v/>
      </c>
      <c r="C46" s="222" t="str">
        <f>IF('Budget - kursus'!G20="","",'Budget - kursus'!G20)</f>
        <v/>
      </c>
      <c r="D46" s="216" t="str">
        <f>'Budget - kursus'!J20</f>
        <v/>
      </c>
      <c r="E46" s="226" t="str">
        <f>'Budget - kursus'!L20</f>
        <v>0</v>
      </c>
    </row>
    <row r="47" spans="2:5">
      <c r="B47" s="235" t="str">
        <f>IF('Budget - kursus'!E21="Vælg titel…","",'Budget - kursus'!E21)</f>
        <v/>
      </c>
      <c r="C47" s="222" t="str">
        <f>IF('Budget - kursus'!G21="","",'Budget - kursus'!G21)</f>
        <v/>
      </c>
      <c r="D47" s="216" t="str">
        <f>'Budget - kursus'!J21</f>
        <v/>
      </c>
      <c r="E47" s="226" t="str">
        <f>'Budget - kursus'!L21</f>
        <v>0</v>
      </c>
    </row>
    <row r="48" spans="2:5">
      <c r="B48" s="235" t="str">
        <f>IF('Budget - kursus'!E22="Vælg titel…","",'Budget - kursus'!E22)</f>
        <v/>
      </c>
      <c r="C48" s="222" t="str">
        <f>IF('Budget - kursus'!G22="","",'Budget - kursus'!G22)</f>
        <v/>
      </c>
      <c r="D48" s="216" t="str">
        <f>'Budget - kursus'!J22</f>
        <v/>
      </c>
      <c r="E48" s="226" t="str">
        <f>'Budget - kursus'!L22</f>
        <v>0</v>
      </c>
    </row>
    <row r="49" spans="2:5">
      <c r="B49" s="235" t="str">
        <f>IF('Budget - kursus'!E23="Vælg titel…","",'Budget - kursus'!E23)</f>
        <v/>
      </c>
      <c r="C49" s="222" t="str">
        <f>IF('Budget - kursus'!G23="","",'Budget - kursus'!G23)</f>
        <v/>
      </c>
      <c r="D49" s="216" t="str">
        <f>'Budget - kursus'!J23</f>
        <v/>
      </c>
      <c r="E49" s="226" t="str">
        <f>'Budget - kursus'!L23</f>
        <v>0</v>
      </c>
    </row>
    <row r="50" spans="2:5" ht="15" thickBot="1">
      <c r="B50" s="236" t="str">
        <f>IF('Budget - kursus'!E24="Vælg titel…","",'Budget - kursus'!E24)</f>
        <v/>
      </c>
      <c r="C50" s="223" t="str">
        <f>IF('Budget - kursus'!G24="","",'Budget - kursus'!G24)</f>
        <v/>
      </c>
      <c r="D50" s="215" t="str">
        <f>'Budget - kursus'!J24</f>
        <v/>
      </c>
      <c r="E50" s="227" t="str">
        <f>'Budget - kursus'!L24</f>
        <v>0</v>
      </c>
    </row>
    <row r="51" spans="2:5" ht="4.5" customHeight="1" thickBot="1"/>
    <row r="52" spans="2:5" ht="16.5" thickBot="1">
      <c r="B52" s="445" t="s">
        <v>210</v>
      </c>
      <c r="C52" s="446"/>
      <c r="D52" s="446"/>
      <c r="E52" s="447"/>
    </row>
    <row r="53" spans="2:5" ht="15" thickBot="1">
      <c r="B53" s="238" t="s">
        <v>211</v>
      </c>
      <c r="C53" s="239" t="s">
        <v>23</v>
      </c>
      <c r="D53" s="240" t="s">
        <v>208</v>
      </c>
      <c r="E53" s="237" t="s">
        <v>209</v>
      </c>
    </row>
    <row r="54" spans="2:5">
      <c r="B54" s="234" t="str">
        <f>IF('Budget - kursus'!E31="Vælg titel…","",'Budget - kursus'!E31)</f>
        <v/>
      </c>
      <c r="C54" s="221" t="str">
        <f>IF('Budget - kursus'!G31="","",'Budget - kursus'!G31)</f>
        <v/>
      </c>
      <c r="D54" s="214">
        <f>'Budget - kursus'!I31</f>
        <v>0</v>
      </c>
      <c r="E54" s="225" t="str">
        <f>'Budget - kursus'!L31</f>
        <v>0</v>
      </c>
    </row>
    <row r="55" spans="2:5">
      <c r="B55" s="235" t="str">
        <f>IF('Budget - kursus'!E32="Vælg titel…","",'Budget - kursus'!E32)</f>
        <v/>
      </c>
      <c r="C55" s="222" t="str">
        <f>IF('Budget - kursus'!G32="","",'Budget - kursus'!G32)</f>
        <v/>
      </c>
      <c r="D55" s="216">
        <f>'Budget - kursus'!I32</f>
        <v>0</v>
      </c>
      <c r="E55" s="226" t="str">
        <f>'Budget - kursus'!L32</f>
        <v>0</v>
      </c>
    </row>
    <row r="56" spans="2:5" ht="15" thickBot="1">
      <c r="B56" s="236" t="str">
        <f>IF('Budget - kursus'!E33="Vælg titel…","",'Budget - kursus'!E33)</f>
        <v/>
      </c>
      <c r="C56" s="223" t="str">
        <f>IF('Budget - kursus'!G33="","",'Budget - kursus'!G33)</f>
        <v/>
      </c>
      <c r="D56" s="215">
        <f>'Budget - kursus'!I33</f>
        <v>0</v>
      </c>
      <c r="E56" s="227" t="str">
        <f>'Budget - kursus'!L33</f>
        <v>0</v>
      </c>
    </row>
  </sheetData>
  <sheetProtection algorithmName="SHA-512" hashValue="mjlneU82LGwRvgSZDcSeSzSuLZiEk4XblFI50yK9/R/HzQj7E9Ds5b4lCsoYlYnJuK4/Ovt8rIynlwbVeQYqnw==" saltValue="+LOIPa2YlRg47rm+LvwJfg==" spinCount="100000" sheet="1" objects="1" scenarios="1" selectLockedCells="1"/>
  <mergeCells count="9">
    <mergeCell ref="B2:C2"/>
    <mergeCell ref="B11:E11"/>
    <mergeCell ref="B39:E39"/>
    <mergeCell ref="B52:E52"/>
    <mergeCell ref="B38:E38"/>
    <mergeCell ref="B24:E24"/>
    <mergeCell ref="B13:E13"/>
    <mergeCell ref="B14:C14"/>
    <mergeCell ref="B37:E37"/>
  </mergeCells>
  <conditionalFormatting sqref="B6">
    <cfRule type="expression" dxfId="3" priority="1">
      <formula>"($F$68&lt;O)"</formula>
    </cfRule>
  </conditionalFormatting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797-EC78-4845-9B39-B94B22922ABB}">
  <sheetPr codeName="Ark4">
    <tabColor theme="2" tint="-0.249977111117893"/>
  </sheetPr>
  <dimension ref="A1:Q49"/>
  <sheetViews>
    <sheetView topLeftCell="G1" workbookViewId="0">
      <selection activeCell="I17" sqref="I17"/>
    </sheetView>
  </sheetViews>
  <sheetFormatPr defaultRowHeight="14.45"/>
  <cols>
    <col min="1" max="1" width="39.5703125" hidden="1" customWidth="1"/>
    <col min="2" max="2" width="14.140625" hidden="1" customWidth="1"/>
    <col min="3" max="3" width="6" hidden="1" customWidth="1"/>
    <col min="4" max="4" width="8.42578125" hidden="1" customWidth="1"/>
    <col min="5" max="5" width="27.85546875" hidden="1" customWidth="1"/>
    <col min="6" max="6" width="32" hidden="1" customWidth="1"/>
    <col min="7" max="7" width="0.85546875" customWidth="1"/>
    <col min="8" max="8" width="41.5703125" customWidth="1"/>
    <col min="9" max="9" width="9.42578125" customWidth="1"/>
    <col min="10" max="10" width="0.85546875" customWidth="1"/>
    <col min="11" max="11" width="12" customWidth="1"/>
    <col min="12" max="12" width="51.140625" bestFit="1" customWidth="1"/>
    <col min="13" max="13" width="40.28515625" customWidth="1"/>
    <col min="14" max="14" width="12.140625" customWidth="1"/>
  </cols>
  <sheetData>
    <row r="1" spans="1:14" ht="4.5" customHeight="1" thickBot="1"/>
    <row r="2" spans="1:14" ht="18.95" thickBot="1">
      <c r="H2" s="458" t="s">
        <v>212</v>
      </c>
      <c r="I2" s="460"/>
      <c r="J2" s="460"/>
      <c r="K2" s="461"/>
      <c r="N2" s="251" t="s">
        <v>63</v>
      </c>
    </row>
    <row r="3" spans="1:14" ht="29.1">
      <c r="A3" s="61" t="s">
        <v>213</v>
      </c>
      <c r="B3" s="62" t="s">
        <v>214</v>
      </c>
      <c r="C3" s="62" t="s">
        <v>215</v>
      </c>
      <c r="D3" s="62" t="s">
        <v>216</v>
      </c>
      <c r="E3" s="62" t="s">
        <v>217</v>
      </c>
      <c r="F3" s="63" t="s">
        <v>218</v>
      </c>
      <c r="H3" s="462" t="s">
        <v>219</v>
      </c>
      <c r="I3" s="464" t="s">
        <v>220</v>
      </c>
      <c r="J3" s="153"/>
      <c r="K3" s="152" t="s">
        <v>221</v>
      </c>
      <c r="L3" s="151"/>
      <c r="N3" s="251">
        <v>1</v>
      </c>
    </row>
    <row r="4" spans="1:14" ht="15" thickBot="1">
      <c r="A4" s="65" t="s">
        <v>222</v>
      </c>
      <c r="B4" s="66" t="s">
        <v>223</v>
      </c>
      <c r="C4" s="66" t="s">
        <v>223</v>
      </c>
      <c r="D4" s="66" t="s">
        <v>223</v>
      </c>
      <c r="E4" s="66" t="s">
        <v>223</v>
      </c>
      <c r="F4" s="67" t="s">
        <v>223</v>
      </c>
      <c r="H4" s="463"/>
      <c r="I4" s="465"/>
      <c r="J4" s="154"/>
      <c r="K4" s="163">
        <f>I40</f>
        <v>1.2</v>
      </c>
      <c r="N4" s="251">
        <v>2</v>
      </c>
    </row>
    <row r="5" spans="1:14" ht="15" thickBot="1">
      <c r="A5" s="65" t="s">
        <v>224</v>
      </c>
      <c r="B5" s="70">
        <v>5798000423190</v>
      </c>
      <c r="C5" s="71">
        <v>59000</v>
      </c>
      <c r="D5" s="71" t="s">
        <v>225</v>
      </c>
      <c r="E5" s="71" t="s">
        <v>226</v>
      </c>
      <c r="F5" s="72" t="s">
        <v>227</v>
      </c>
      <c r="H5" s="73" t="s">
        <v>29</v>
      </c>
      <c r="I5" s="74">
        <v>0</v>
      </c>
      <c r="J5" s="155"/>
      <c r="K5" s="74">
        <f>CEILING(I5+(I5*($K$4)),10)</f>
        <v>0</v>
      </c>
      <c r="N5" s="251">
        <v>3</v>
      </c>
    </row>
    <row r="6" spans="1:14" ht="15" thickBot="1">
      <c r="A6" s="65" t="s">
        <v>228</v>
      </c>
      <c r="B6" s="70">
        <v>5798000423190</v>
      </c>
      <c r="C6" s="71">
        <v>59100</v>
      </c>
      <c r="D6" s="71" t="s">
        <v>229</v>
      </c>
      <c r="E6" s="71" t="s">
        <v>230</v>
      </c>
      <c r="F6" s="72" t="s">
        <v>227</v>
      </c>
      <c r="H6" s="241" t="s">
        <v>231</v>
      </c>
      <c r="I6" s="242">
        <v>612</v>
      </c>
      <c r="J6" s="155"/>
      <c r="K6" s="208">
        <f t="shared" ref="K6:K18" si="0">CEILING(I6+(I6*($K$4)),10)</f>
        <v>1350</v>
      </c>
      <c r="N6" s="251">
        <v>4</v>
      </c>
    </row>
    <row r="7" spans="1:14" ht="15" thickBot="1">
      <c r="A7" s="65"/>
      <c r="B7" s="70"/>
      <c r="C7" s="71"/>
      <c r="D7" s="71"/>
      <c r="E7" s="71"/>
      <c r="F7" s="72"/>
      <c r="H7" s="241" t="s">
        <v>232</v>
      </c>
      <c r="I7" s="242">
        <v>552</v>
      </c>
      <c r="J7" s="155"/>
      <c r="K7" s="208">
        <f t="shared" si="0"/>
        <v>1220</v>
      </c>
      <c r="N7" s="251">
        <v>5</v>
      </c>
    </row>
    <row r="8" spans="1:14" ht="16.5" customHeight="1" thickBot="1">
      <c r="A8" s="65" t="s">
        <v>233</v>
      </c>
      <c r="B8" s="70">
        <v>5798000423237</v>
      </c>
      <c r="C8" s="71">
        <v>52400</v>
      </c>
      <c r="D8" s="71" t="s">
        <v>234</v>
      </c>
      <c r="E8" s="71" t="s">
        <v>235</v>
      </c>
      <c r="F8" s="72" t="s">
        <v>236</v>
      </c>
      <c r="H8" s="241" t="s">
        <v>237</v>
      </c>
      <c r="I8" s="243">
        <v>461</v>
      </c>
      <c r="J8" s="155"/>
      <c r="K8" s="208">
        <f t="shared" si="0"/>
        <v>1020</v>
      </c>
      <c r="N8" s="251">
        <v>6</v>
      </c>
    </row>
    <row r="9" spans="1:14" ht="15" thickBot="1">
      <c r="A9" s="65" t="s">
        <v>238</v>
      </c>
      <c r="B9" s="70">
        <v>5798000423251</v>
      </c>
      <c r="C9" s="71">
        <v>52600</v>
      </c>
      <c r="D9" s="71" t="s">
        <v>239</v>
      </c>
      <c r="E9" s="71" t="s">
        <v>240</v>
      </c>
      <c r="F9" s="72" t="s">
        <v>241</v>
      </c>
      <c r="H9" s="241" t="s">
        <v>242</v>
      </c>
      <c r="I9" s="243">
        <v>382</v>
      </c>
      <c r="J9" s="155"/>
      <c r="K9" s="209">
        <f t="shared" si="0"/>
        <v>850</v>
      </c>
      <c r="L9" s="247"/>
      <c r="N9" s="251">
        <v>7</v>
      </c>
    </row>
    <row r="10" spans="1:14" ht="15" thickBot="1">
      <c r="A10" s="65" t="s">
        <v>243</v>
      </c>
      <c r="B10" s="70">
        <v>5798000423268</v>
      </c>
      <c r="C10" s="71">
        <v>52700</v>
      </c>
      <c r="D10" s="71" t="s">
        <v>244</v>
      </c>
      <c r="E10" s="71" t="s">
        <v>245</v>
      </c>
      <c r="F10" s="72" t="s">
        <v>246</v>
      </c>
      <c r="H10" s="241" t="s">
        <v>247</v>
      </c>
      <c r="I10" s="244">
        <v>370</v>
      </c>
      <c r="J10" s="155"/>
      <c r="K10" s="209">
        <f t="shared" si="0"/>
        <v>820</v>
      </c>
      <c r="L10" s="247"/>
      <c r="N10" s="251">
        <v>8</v>
      </c>
    </row>
    <row r="11" spans="1:14" ht="15" thickBot="1">
      <c r="A11" s="65" t="s">
        <v>248</v>
      </c>
      <c r="B11" s="70">
        <v>5798000423251</v>
      </c>
      <c r="C11" s="71">
        <v>53000</v>
      </c>
      <c r="D11" s="71" t="s">
        <v>249</v>
      </c>
      <c r="E11" s="71" t="s">
        <v>250</v>
      </c>
      <c r="F11" s="72" t="s">
        <v>251</v>
      </c>
      <c r="H11" s="241" t="s">
        <v>252</v>
      </c>
      <c r="I11" s="244">
        <v>334</v>
      </c>
      <c r="J11" s="155"/>
      <c r="K11" s="208">
        <f t="shared" si="0"/>
        <v>740</v>
      </c>
      <c r="L11" s="247"/>
      <c r="N11" s="251">
        <v>9</v>
      </c>
    </row>
    <row r="12" spans="1:14" ht="15" thickBot="1">
      <c r="A12" s="65" t="s">
        <v>253</v>
      </c>
      <c r="B12" s="70">
        <v>5798000423305</v>
      </c>
      <c r="C12" s="71">
        <v>55500</v>
      </c>
      <c r="D12" s="71" t="s">
        <v>254</v>
      </c>
      <c r="E12" s="71" t="s">
        <v>255</v>
      </c>
      <c r="F12" s="72" t="s">
        <v>256</v>
      </c>
      <c r="H12" s="241" t="s">
        <v>257</v>
      </c>
      <c r="I12" s="243">
        <v>303</v>
      </c>
      <c r="J12" s="155"/>
      <c r="K12" s="208">
        <f t="shared" si="0"/>
        <v>670</v>
      </c>
      <c r="N12" s="251">
        <v>10</v>
      </c>
    </row>
    <row r="13" spans="1:14" ht="15" thickBot="1">
      <c r="A13" s="76" t="s">
        <v>258</v>
      </c>
      <c r="B13" s="77">
        <v>5798000423312</v>
      </c>
      <c r="C13" s="78">
        <v>55600</v>
      </c>
      <c r="D13" s="78" t="s">
        <v>259</v>
      </c>
      <c r="E13" s="78" t="s">
        <v>260</v>
      </c>
      <c r="F13" s="79" t="s">
        <v>261</v>
      </c>
      <c r="H13" s="241" t="s">
        <v>262</v>
      </c>
      <c r="I13" s="244">
        <v>321</v>
      </c>
      <c r="J13" s="155"/>
      <c r="K13" s="210">
        <f t="shared" si="0"/>
        <v>710</v>
      </c>
    </row>
    <row r="14" spans="1:14" ht="15" thickBot="1">
      <c r="A14" s="71"/>
      <c r="B14" s="70"/>
      <c r="C14" s="71"/>
      <c r="D14" s="71"/>
      <c r="E14" s="71"/>
      <c r="F14" s="71"/>
      <c r="H14" s="241" t="s">
        <v>263</v>
      </c>
      <c r="I14" s="242">
        <v>503</v>
      </c>
      <c r="J14" s="155"/>
      <c r="K14" s="210">
        <f t="shared" si="0"/>
        <v>1110</v>
      </c>
    </row>
    <row r="15" spans="1:14" ht="15" thickBot="1">
      <c r="H15" s="241" t="s">
        <v>264</v>
      </c>
      <c r="I15" s="242">
        <v>443</v>
      </c>
      <c r="J15" s="155"/>
      <c r="K15" s="210">
        <f t="shared" si="0"/>
        <v>980</v>
      </c>
    </row>
    <row r="16" spans="1:14" ht="15" thickBot="1">
      <c r="A16" s="80" t="s">
        <v>265</v>
      </c>
      <c r="B16" s="69">
        <v>1.17</v>
      </c>
      <c r="H16" s="241" t="s">
        <v>266</v>
      </c>
      <c r="I16" s="242">
        <v>367</v>
      </c>
      <c r="J16" s="155"/>
      <c r="K16" s="210">
        <f t="shared" si="0"/>
        <v>810</v>
      </c>
      <c r="M16" s="249"/>
    </row>
    <row r="17" spans="1:14" ht="15" thickBot="1">
      <c r="B17" s="81"/>
      <c r="C17" s="81"/>
      <c r="D17" s="81"/>
      <c r="E17" s="82"/>
      <c r="H17" s="287" t="s">
        <v>267</v>
      </c>
      <c r="I17" s="288"/>
      <c r="J17" s="155"/>
      <c r="K17" s="209">
        <f t="shared" si="0"/>
        <v>0</v>
      </c>
    </row>
    <row r="18" spans="1:14" ht="15" thickBot="1">
      <c r="A18" s="83"/>
      <c r="B18" s="81"/>
      <c r="C18" s="81"/>
      <c r="D18" s="81"/>
      <c r="E18" s="82"/>
      <c r="H18" s="289" t="s">
        <v>267</v>
      </c>
      <c r="I18" s="290"/>
      <c r="J18" s="156"/>
      <c r="K18" s="84">
        <f t="shared" si="0"/>
        <v>0</v>
      </c>
      <c r="M18" s="249"/>
    </row>
    <row r="19" spans="1:14" ht="15" thickBot="1"/>
    <row r="20" spans="1:14" ht="18.95" thickBot="1">
      <c r="H20" s="458" t="s">
        <v>268</v>
      </c>
      <c r="I20" s="460"/>
      <c r="J20" s="460"/>
      <c r="K20" s="461"/>
    </row>
    <row r="21" spans="1:14" ht="31.5" customHeight="1">
      <c r="H21" s="462" t="s">
        <v>219</v>
      </c>
      <c r="I21" s="464" t="s">
        <v>220</v>
      </c>
      <c r="J21" s="64"/>
      <c r="K21" s="152" t="s">
        <v>221</v>
      </c>
    </row>
    <row r="22" spans="1:14" ht="17.25" customHeight="1" thickBot="1">
      <c r="H22" s="463"/>
      <c r="I22" s="465"/>
      <c r="J22" s="68"/>
      <c r="K22" s="163">
        <f>I40</f>
        <v>1.2</v>
      </c>
    </row>
    <row r="23" spans="1:14" ht="15" thickBot="1">
      <c r="H23" s="73" t="s">
        <v>29</v>
      </c>
      <c r="I23" s="74">
        <v>0</v>
      </c>
      <c r="J23" s="75"/>
      <c r="K23" s="74">
        <f>CEILING(I23+(I23*($K$22)),10)</f>
        <v>0</v>
      </c>
      <c r="M23" s="249"/>
    </row>
    <row r="24" spans="1:14" ht="15" thickBot="1">
      <c r="H24" s="241" t="s">
        <v>263</v>
      </c>
      <c r="I24" s="242">
        <v>503</v>
      </c>
      <c r="J24" s="75"/>
      <c r="K24" s="211">
        <f t="shared" ref="K24:K29" si="1">CEILING(I24+(I24*($K$22)),10)</f>
        <v>1110</v>
      </c>
    </row>
    <row r="25" spans="1:14" ht="15" thickBot="1">
      <c r="H25" s="241" t="s">
        <v>264</v>
      </c>
      <c r="I25" s="242">
        <v>443</v>
      </c>
      <c r="J25" s="75"/>
      <c r="K25" s="211">
        <f t="shared" si="1"/>
        <v>980</v>
      </c>
    </row>
    <row r="26" spans="1:14" ht="15" thickBot="1">
      <c r="H26" s="241" t="s">
        <v>269</v>
      </c>
      <c r="I26" s="244">
        <v>382</v>
      </c>
      <c r="J26" s="75"/>
      <c r="K26" s="211">
        <f t="shared" si="1"/>
        <v>850</v>
      </c>
    </row>
    <row r="27" spans="1:14" ht="15" thickBot="1">
      <c r="H27" s="241" t="s">
        <v>270</v>
      </c>
      <c r="I27" s="244">
        <v>334</v>
      </c>
      <c r="J27" s="75"/>
      <c r="K27" s="211">
        <f t="shared" si="1"/>
        <v>740</v>
      </c>
    </row>
    <row r="28" spans="1:14" ht="15" thickBot="1">
      <c r="H28" s="241" t="s">
        <v>271</v>
      </c>
      <c r="I28" s="244">
        <v>327</v>
      </c>
      <c r="J28" s="75"/>
      <c r="K28" s="211">
        <f t="shared" si="1"/>
        <v>720</v>
      </c>
    </row>
    <row r="29" spans="1:14" ht="15" thickBot="1">
      <c r="H29" s="245" t="s">
        <v>272</v>
      </c>
      <c r="I29" s="246">
        <v>167</v>
      </c>
      <c r="J29" s="85"/>
      <c r="K29" s="84">
        <f t="shared" si="1"/>
        <v>370</v>
      </c>
    </row>
    <row r="31" spans="1:14">
      <c r="H31" s="86" t="s">
        <v>273</v>
      </c>
    </row>
    <row r="32" spans="1:14">
      <c r="H32" s="294" t="s">
        <v>274</v>
      </c>
      <c r="J32" s="296"/>
      <c r="K32" s="296"/>
      <c r="L32" s="296"/>
      <c r="N32" s="108"/>
    </row>
    <row r="33" spans="8:17">
      <c r="M33" s="108"/>
    </row>
    <row r="34" spans="8:17">
      <c r="H34" t="s">
        <v>275</v>
      </c>
      <c r="M34" s="108"/>
    </row>
    <row r="35" spans="8:17">
      <c r="H35" s="295" t="s">
        <v>276</v>
      </c>
      <c r="M35" s="296"/>
    </row>
    <row r="36" spans="8:17">
      <c r="M36" s="108"/>
    </row>
    <row r="37" spans="8:17">
      <c r="H37" s="87" t="s">
        <v>277</v>
      </c>
    </row>
    <row r="38" spans="8:17" ht="15" thickBot="1"/>
    <row r="39" spans="8:17" ht="18.95" thickBot="1">
      <c r="H39" s="458" t="s">
        <v>278</v>
      </c>
      <c r="I39" s="459"/>
      <c r="J39" s="157"/>
    </row>
    <row r="40" spans="8:17">
      <c r="H40" s="158" t="s">
        <v>279</v>
      </c>
      <c r="I40" s="161">
        <v>1.2</v>
      </c>
    </row>
    <row r="41" spans="8:17" ht="15" thickBot="1">
      <c r="H41" s="159" t="s">
        <v>280</v>
      </c>
      <c r="I41" s="162">
        <v>0.1</v>
      </c>
    </row>
    <row r="42" spans="8:17" ht="15" thickBot="1">
      <c r="M42" s="248"/>
    </row>
    <row r="43" spans="8:17" ht="18.95" thickBot="1">
      <c r="H43" s="160" t="s">
        <v>281</v>
      </c>
      <c r="M43" s="247"/>
    </row>
    <row r="44" spans="8:17" ht="15" thickBot="1">
      <c r="H44" s="212" t="s">
        <v>35</v>
      </c>
      <c r="M44" s="247"/>
      <c r="Q44" s="248"/>
    </row>
    <row r="45" spans="8:17" ht="15" thickBot="1">
      <c r="H45" s="213" t="s">
        <v>150</v>
      </c>
      <c r="M45" s="247"/>
    </row>
    <row r="46" spans="8:17" ht="15" thickBot="1">
      <c r="H46" s="213" t="s">
        <v>151</v>
      </c>
      <c r="M46" s="247"/>
    </row>
    <row r="47" spans="8:17" ht="15" thickBot="1">
      <c r="H47" s="213" t="s">
        <v>152</v>
      </c>
      <c r="M47" s="247"/>
    </row>
    <row r="48" spans="8:17" ht="15" thickBot="1">
      <c r="H48" s="213" t="s">
        <v>153</v>
      </c>
      <c r="M48" s="247"/>
    </row>
    <row r="49" spans="8:13" ht="15" thickBot="1">
      <c r="H49" s="250" t="s">
        <v>154</v>
      </c>
      <c r="M49" s="247"/>
    </row>
  </sheetData>
  <sheetProtection algorithmName="SHA-512" hashValue="ZwxlpgsG33o4HCqybKRVBInDC1RaXX+lkesa6tqYeQVDFbAO3+E/MvytUXNjO+42ve+cibp1WIkjXa16D2zQEQ==" saltValue="q58ZBJ+jsWgPvY/B8wdq2Q==" spinCount="100000" sheet="1" objects="1" scenarios="1" selectLockedCells="1"/>
  <mergeCells count="7">
    <mergeCell ref="H39:I39"/>
    <mergeCell ref="H2:K2"/>
    <mergeCell ref="H3:H4"/>
    <mergeCell ref="I3:I4"/>
    <mergeCell ref="H20:K20"/>
    <mergeCell ref="H21:H22"/>
    <mergeCell ref="I21:I22"/>
  </mergeCells>
  <conditionalFormatting sqref="B16">
    <cfRule type="cellIs" dxfId="2" priority="7" operator="equal">
      <formula>117%</formula>
    </cfRule>
    <cfRule type="cellIs" dxfId="1" priority="8" operator="greaterThan">
      <formula>117%</formula>
    </cfRule>
    <cfRule type="cellIs" dxfId="0" priority="9" operator="lessThan">
      <formula>117%</formula>
    </cfRule>
  </conditionalFormatting>
  <hyperlinks>
    <hyperlink ref="H32" r:id="rId1" xr:uid="{7CE08900-7547-4CC3-B005-96204D7CB0BF}"/>
    <hyperlink ref="H35" r:id="rId2" xr:uid="{C5EA505C-1521-4E32-AA56-B66605AD075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ef032-6912-44c0-892f-a44af53b3c5b">
      <Terms xmlns="http://schemas.microsoft.com/office/infopath/2007/PartnerControls"/>
    </lcf76f155ced4ddcb4097134ff3c332f>
    <TaxCatchAll xmlns="d836b7ba-2e9a-42e8-b3de-c1a8259689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C3DD635567AF449026CAFCA5714255" ma:contentTypeVersion="11" ma:contentTypeDescription="Opret et nyt dokument." ma:contentTypeScope="" ma:versionID="e1d8a1682408e15d208cbf562ba06b9d">
  <xsd:schema xmlns:xsd="http://www.w3.org/2001/XMLSchema" xmlns:xs="http://www.w3.org/2001/XMLSchema" xmlns:p="http://schemas.microsoft.com/office/2006/metadata/properties" xmlns:ns2="324ef032-6912-44c0-892f-a44af53b3c5b" xmlns:ns3="d836b7ba-2e9a-42e8-b3de-c1a8259689fa" targetNamespace="http://schemas.microsoft.com/office/2006/metadata/properties" ma:root="true" ma:fieldsID="c627b83853be5523f81bbae141f6de5b" ns2:_="" ns3:_="">
    <xsd:import namespace="324ef032-6912-44c0-892f-a44af53b3c5b"/>
    <xsd:import namespace="d836b7ba-2e9a-42e8-b3de-c1a825968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ef032-6912-44c0-892f-a44af53b3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6b7ba-2e9a-42e8-b3de-c1a8259689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1970b0-eca9-458a-88bb-056ecae6352a}" ma:internalName="TaxCatchAll" ma:showField="CatchAllData" ma:web="d836b7ba-2e9a-42e8-b3de-c1a825968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Q D A A B Q S w M E F A A C A A g A L m / O V l 3 l 7 A + m A A A A 9 g A A A B I A H A B D b 2 5 m a W c v U G F j a 2 F n Z S 5 4 b W w g o h g A K K A U A A A A A A A A A A A A A A A A A A A A A A A A A A A A h Y + x D o I w G I R f h X S n L U U T Q 3 7 K o J u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U T T H b B Z j C m Q y I d f m C 7 B x 7 z P 9 M W H Z 1 6 7 v F C 9 E u F o D m S S Q 9 w f + A F B L A w Q U A A I A C A A u b 8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/ O V j D R Q S O s A A A A 7 g A A A B M A H A B G b 3 J t d W x h c y 9 T Z W N 0 a W 9 u M S 5 t I K I Y A C i g F A A A A A A A A A A A A A A A A A A A A A A A A A A A A G 2 N s Q q D M B C G d y H v E N J F I Q h 2 F S f p J H S p 0 E E c o l 6 p G O 9 K E s E i r n 2 x v l i D Q q H Q W w 7 u + 7 / 7 L b S u J + S X f S c p C 1 h g 7 8 p A x 0 v V g E 5 4 x j U 4 F n A / R a 8 7 8 I f T 3 I K O 8 8 k Y Q H c l M z R E Q x g t 1 V m N k I l d F P V a 5 Y T O R 2 q 5 + w f x f m F n w H H 3 f I D w n 3 x U Q 1 w a h f Z G Z s x J T y O W H t p w K 5 P L I g r S h A i J k J v G H c x u l f w L j j 9 g j V j Q 4 9 + + 9 A N Q S w E C L Q A U A A I A C A A u b 8 5 W X e X s D 6 Y A A A D 2 A A A A E g A A A A A A A A A A A A A A A A A A A A A A Q 2 9 u Z m l n L 1 B h Y 2 t h Z 2 U u e G 1 s U E s B A i 0 A F A A C A A g A L m / O V g / K 6 a u k A A A A 6 Q A A A B M A A A A A A A A A A A A A A A A A 8 g A A A F t D b 2 5 0 Z W 5 0 X 1 R 5 c G V z X S 5 4 b W x Q S w E C L Q A U A A I A C A A u b 8 5 W M N F B I 6 w A A A D u A A A A E w A A A A A A A A A A A A A A A A D j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C A A A A A A A A D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0 V D E x O j U 1 O j M y L j g w O D M 1 N D F a I i A v P j x F b n R y e S B U e X B l P S J G a W x s Q 2 9 s d W 1 u V H l w Z X M i I F Z h b H V l P S J z Q m d Z P S I g L z 4 8 R W 5 0 c n k g V H l w Z T 0 i R m l s b E N v b H V t b k 5 h b W V z I i B W Y W x 1 Z T 0 i c 1 s m c X V v d D t L b 2 x v b m 5 l M S Z x d W 9 0 O y w m c X V v d D t L b 2 x v b m 5 l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m 5 l M S w w f S Z x d W 9 0 O y w m c X V v d D t T Z W N 0 a W 9 u M S 9 U Y W J l b D E v Q X V 0 b 1 J l b W 9 2 Z W R D b 2 x 1 b W 5 z M S 5 7 S 2 9 s b 2 5 u Z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u b m U x L D B 9 J n F 1 b 3 Q 7 L C Z x d W 9 0 O 1 N l Y 3 R p b 2 4 x L 1 R h Y m V s M S 9 B d X R v U m V t b 3 Z l Z E N v b H V t b n M x L n t L b 2 x v b m 5 l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M Y e m i 9 Z V r Q o R w g D U x 9 l u 0 A A A A A A I A A A A A A A N m A A D A A A A A E A A A A P w I s 1 p d v B f / h v 7 A z S q P t S Y A A A A A B I A A A K A A A A A Q A A A A J m y Y I z q Z B u Q C v U K Y p Y D 6 g V A A A A B D c l s A Y m E A D q 8 F G N 4 d 2 H a e m K 1 a q o S n / m X T A V X 6 9 W X q T 6 o 4 A 4 9 s e Z 9 7 S p q Y 6 V g l j L K 4 u 3 6 C 8 c J M S s 4 n F C i N L J x V N N 6 E G m 0 q C j W 3 N l i x H 2 r T 1 B Q A A A A 6 6 X 0 V 4 H R l A K d y 4 3 o a B Z 8 R K z 1 v 7 Q = = < / D a t a M a s h u p > 
</file>

<file path=customXml/itemProps1.xml><?xml version="1.0" encoding="utf-8"?>
<ds:datastoreItem xmlns:ds="http://schemas.openxmlformats.org/officeDocument/2006/customXml" ds:itemID="{EDCAAEFB-6C2B-4684-A74C-9A090A47BFAD}"/>
</file>

<file path=customXml/itemProps2.xml><?xml version="1.0" encoding="utf-8"?>
<ds:datastoreItem xmlns:ds="http://schemas.openxmlformats.org/officeDocument/2006/customXml" ds:itemID="{0D17C77C-8AF3-41CF-9579-20A0E670883E}"/>
</file>

<file path=customXml/itemProps3.xml><?xml version="1.0" encoding="utf-8"?>
<ds:datastoreItem xmlns:ds="http://schemas.openxmlformats.org/officeDocument/2006/customXml" ds:itemID="{32091ECC-1F29-4B75-B952-077885DF49B1}"/>
</file>

<file path=customXml/itemProps4.xml><?xml version="1.0" encoding="utf-8"?>
<ds:datastoreItem xmlns:ds="http://schemas.openxmlformats.org/officeDocument/2006/customXml" ds:itemID="{419BFE97-B0F9-4980-A91D-49E01130B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Syddansk Unversitet - University of Southern Denmark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</dc:creator>
  <cp:keywords/>
  <dc:description/>
  <cp:lastModifiedBy>Trine Enggaard Thomsen</cp:lastModifiedBy>
  <cp:revision/>
  <dcterms:created xsi:type="dcterms:W3CDTF">2010-04-15T07:56:04Z</dcterms:created>
  <dcterms:modified xsi:type="dcterms:W3CDTF">2025-12-15T13:02:29Z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0x010100DFC3DD635567AF449026CAFCA5714255</vt:lpwstr>
  </property>
  <property fmtid="{D5CDD505-2E9C-101B-9397-08002B2CF9AE}" pid="3" name="MediaServiceImageTags">
    <vt:lpwstr/>
  </property>
</Properties>
</file>