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Økonomiområdet\Chefgruppen\Gitte\Hjemmeside\Indtægtsdækket virksomhed\"/>
    </mc:Choice>
  </mc:AlternateContent>
  <xr:revisionPtr revIDLastSave="0" documentId="8_{B78371C1-B239-4B1B-9958-F1142BB780C9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InterntBudgetskema" sheetId="1" r:id="rId1"/>
    <sheet name="Budget med MF" sheetId="5" r:id="rId2"/>
    <sheet name="Budget uden MF" sheetId="6" r:id="rId3"/>
    <sheet name="Takstkatalog" sheetId="2" r:id="rId4"/>
    <sheet name="Afregningskatalog" sheetId="4" r:id="rId5"/>
    <sheet name="Opsætning" sheetId="3" state="hidden" r:id="rId6"/>
  </sheets>
  <definedNames>
    <definedName name="Afregningskatalog">Afregningskatalog!$A$2:$J$32</definedName>
    <definedName name="Afregningskatalognavne">Opsætning!$B$18:$B$21</definedName>
    <definedName name="Afregningskolonne">Opsætning!$C$22</definedName>
    <definedName name="Afregningstyper">OFFSET(Afregningskatalog!$A$5,0,0,COUNTA(Afregningskatalog!$A:$A)-COUNTA(Afregningskatalog!$A$1:$A$4),1)</definedName>
    <definedName name="Katalognavne">Opsætning!$B$4:$B$10</definedName>
    <definedName name="Kostpriskolonne">Opsætning!$C$13</definedName>
    <definedName name="Salgspriskolonne">Opsætning!$C$11</definedName>
    <definedName name="Stilling">OFFSET(Takstkatalog!$A$5,0,0,COUNTA(Takstkatalog!$A:$A)-COUNTA(Takstkatalog!$A$1:$A$4),1)</definedName>
    <definedName name="Takstkataloget">Takstkatalog!$A$5:$K$35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5" i="6" l="1"/>
  <c r="A34" i="6"/>
  <c r="C35" i="6"/>
  <c r="C34" i="6"/>
  <c r="C36" i="6" s="1"/>
  <c r="G9" i="6" s="1"/>
  <c r="I37" i="1"/>
  <c r="F37" i="1"/>
  <c r="I36" i="1"/>
  <c r="F36" i="1"/>
  <c r="G15" i="2"/>
  <c r="G14" i="2"/>
  <c r="G13" i="2"/>
  <c r="G12" i="2"/>
  <c r="G11" i="2"/>
  <c r="G10" i="2"/>
  <c r="G9" i="2"/>
  <c r="G8" i="2"/>
  <c r="G7" i="2"/>
  <c r="G6" i="2"/>
  <c r="G5" i="2"/>
  <c r="C15" i="2"/>
  <c r="F8" i="1"/>
  <c r="R10" i="2"/>
  <c r="R9" i="2"/>
  <c r="R8" i="2"/>
  <c r="R7" i="2"/>
  <c r="R6" i="2"/>
  <c r="I32" i="1" s="1"/>
  <c r="R5" i="2"/>
  <c r="R4" i="2"/>
  <c r="J26" i="1" l="1"/>
  <c r="I27" i="1"/>
  <c r="J27" i="1"/>
  <c r="I28" i="1"/>
  <c r="J32" i="1"/>
  <c r="I25" i="1"/>
  <c r="I29" i="1"/>
  <c r="I23" i="1"/>
  <c r="J23" i="1"/>
  <c r="I24" i="1"/>
  <c r="J24" i="1"/>
  <c r="J28" i="1"/>
  <c r="J25" i="1"/>
  <c r="J29" i="1"/>
  <c r="I26" i="1"/>
  <c r="I30" i="1"/>
  <c r="J30" i="1"/>
  <c r="I31" i="1"/>
  <c r="J31" i="1"/>
  <c r="L36" i="1"/>
  <c r="L37" i="1"/>
  <c r="E5" i="2"/>
  <c r="C13" i="3" l="1"/>
  <c r="C7" i="3"/>
  <c r="B7" i="3"/>
  <c r="E15" i="2" l="1"/>
  <c r="E14" i="2"/>
  <c r="E13" i="2"/>
  <c r="E12" i="2"/>
  <c r="E11" i="2"/>
  <c r="E10" i="2"/>
  <c r="E9" i="2"/>
  <c r="E8" i="2"/>
  <c r="E7" i="2"/>
  <c r="E6" i="2"/>
  <c r="H15" i="2"/>
  <c r="F15" i="2"/>
  <c r="H14" i="2"/>
  <c r="F14" i="2"/>
  <c r="H13" i="2"/>
  <c r="F13" i="2"/>
  <c r="H12" i="2"/>
  <c r="F12" i="2"/>
  <c r="H11" i="2"/>
  <c r="F11" i="2"/>
  <c r="H10" i="2"/>
  <c r="F10" i="2"/>
  <c r="H9" i="2"/>
  <c r="F9" i="2"/>
  <c r="H8" i="2"/>
  <c r="F8" i="2"/>
  <c r="H7" i="2"/>
  <c r="F7" i="2"/>
  <c r="H6" i="2"/>
  <c r="F6" i="2"/>
  <c r="H5" i="2"/>
  <c r="F5" i="2"/>
  <c r="D41" i="6" l="1"/>
  <c r="D40" i="6"/>
  <c r="D39" i="6"/>
  <c r="D30" i="6"/>
  <c r="D29" i="6"/>
  <c r="D28" i="6"/>
  <c r="D27" i="6"/>
  <c r="D26" i="6"/>
  <c r="D25" i="6"/>
  <c r="D24" i="6"/>
  <c r="D23" i="6"/>
  <c r="D22" i="6"/>
  <c r="D21" i="6"/>
  <c r="A41" i="6"/>
  <c r="A40" i="6"/>
  <c r="A39" i="6"/>
  <c r="A30" i="6"/>
  <c r="A29" i="6"/>
  <c r="A28" i="6"/>
  <c r="A27" i="6"/>
  <c r="A26" i="6"/>
  <c r="A25" i="6"/>
  <c r="A24" i="6"/>
  <c r="A23" i="6"/>
  <c r="A22" i="6"/>
  <c r="A21" i="6"/>
  <c r="A17" i="6"/>
  <c r="A16" i="6"/>
  <c r="A15" i="6"/>
  <c r="A14" i="6"/>
  <c r="A13" i="6"/>
  <c r="A12" i="6"/>
  <c r="A11" i="6"/>
  <c r="A10" i="6"/>
  <c r="A9" i="6"/>
  <c r="A8" i="6"/>
  <c r="A7" i="6"/>
  <c r="J43" i="1"/>
  <c r="I43" i="1"/>
  <c r="J51" i="1"/>
  <c r="J50" i="1"/>
  <c r="I50" i="1"/>
  <c r="L50" i="1" s="1"/>
  <c r="G17" i="5"/>
  <c r="E17" i="5"/>
  <c r="G16" i="5"/>
  <c r="E16" i="5"/>
  <c r="G15" i="5"/>
  <c r="E15" i="5"/>
  <c r="G14" i="5"/>
  <c r="E14" i="5"/>
  <c r="G13" i="5"/>
  <c r="E13" i="5"/>
  <c r="G12" i="5"/>
  <c r="E12" i="5"/>
  <c r="G11" i="5"/>
  <c r="E11" i="5"/>
  <c r="G10" i="5"/>
  <c r="E10" i="5"/>
  <c r="G9" i="5"/>
  <c r="E9" i="5"/>
  <c r="G8" i="5"/>
  <c r="E8" i="5"/>
  <c r="G7" i="5"/>
  <c r="E7" i="5"/>
  <c r="A36" i="5"/>
  <c r="A35" i="5"/>
  <c r="A34" i="5"/>
  <c r="H31" i="5"/>
  <c r="F31" i="5"/>
  <c r="D31" i="5"/>
  <c r="A30" i="5"/>
  <c r="A29" i="5"/>
  <c r="A28" i="5"/>
  <c r="A27" i="5"/>
  <c r="A26" i="5"/>
  <c r="A25" i="5"/>
  <c r="A24" i="5"/>
  <c r="A23" i="5"/>
  <c r="A22" i="5"/>
  <c r="A21" i="5"/>
  <c r="A17" i="5"/>
  <c r="A16" i="5"/>
  <c r="A15" i="5"/>
  <c r="A14" i="5"/>
  <c r="A13" i="5"/>
  <c r="A12" i="5"/>
  <c r="A11" i="5"/>
  <c r="A10" i="5"/>
  <c r="A9" i="5"/>
  <c r="A8" i="5"/>
  <c r="A7" i="5"/>
  <c r="G30" i="5"/>
  <c r="G32" i="1"/>
  <c r="F32" i="1"/>
  <c r="G29" i="5"/>
  <c r="E29" i="5"/>
  <c r="G31" i="1"/>
  <c r="F31" i="1"/>
  <c r="G28" i="5"/>
  <c r="G30" i="1"/>
  <c r="F30" i="1"/>
  <c r="G27" i="5"/>
  <c r="E27" i="5"/>
  <c r="G29" i="1"/>
  <c r="F29" i="1"/>
  <c r="G26" i="5"/>
  <c r="G28" i="1"/>
  <c r="F28" i="1"/>
  <c r="G25" i="5"/>
  <c r="E25" i="5"/>
  <c r="G27" i="1"/>
  <c r="F27" i="1"/>
  <c r="G24" i="5"/>
  <c r="G26" i="1"/>
  <c r="F26" i="1"/>
  <c r="G23" i="5"/>
  <c r="E23" i="5"/>
  <c r="G25" i="1"/>
  <c r="F25" i="1"/>
  <c r="G22" i="5"/>
  <c r="G24" i="1"/>
  <c r="F24" i="1"/>
  <c r="G21" i="5"/>
  <c r="E21" i="5"/>
  <c r="G23" i="1"/>
  <c r="F23" i="1"/>
  <c r="I51" i="1"/>
  <c r="L51" i="1" s="1"/>
  <c r="C19" i="3"/>
  <c r="C21" i="3"/>
  <c r="C20" i="3"/>
  <c r="C18" i="3"/>
  <c r="B21" i="3"/>
  <c r="B20" i="3"/>
  <c r="B19" i="3"/>
  <c r="B18" i="3"/>
  <c r="C24" i="3"/>
  <c r="L58" i="1"/>
  <c r="L57" i="1"/>
  <c r="L56" i="1"/>
  <c r="L55" i="1"/>
  <c r="L54" i="1"/>
  <c r="L52" i="1"/>
  <c r="L46" i="1"/>
  <c r="L44" i="1"/>
  <c r="L40" i="1"/>
  <c r="L39" i="1"/>
  <c r="L22" i="1"/>
  <c r="L21" i="1"/>
  <c r="G18" i="1"/>
  <c r="F18" i="1"/>
  <c r="J17" i="1"/>
  <c r="H16" i="5" s="1"/>
  <c r="I17" i="1"/>
  <c r="F16" i="5" s="1"/>
  <c r="G17" i="1"/>
  <c r="F17" i="1"/>
  <c r="J16" i="1"/>
  <c r="H15" i="5" s="1"/>
  <c r="I16" i="1"/>
  <c r="F15" i="5" s="1"/>
  <c r="G16" i="1"/>
  <c r="F16" i="1"/>
  <c r="J15" i="1"/>
  <c r="H14" i="5" s="1"/>
  <c r="I15" i="1"/>
  <c r="F14" i="5" s="1"/>
  <c r="G15" i="1"/>
  <c r="F15" i="1"/>
  <c r="J14" i="1"/>
  <c r="H13" i="5" s="1"/>
  <c r="I14" i="1"/>
  <c r="F13" i="5" s="1"/>
  <c r="G14" i="1"/>
  <c r="F14" i="1"/>
  <c r="J13" i="1"/>
  <c r="H12" i="5" s="1"/>
  <c r="I13" i="1"/>
  <c r="F12" i="5" s="1"/>
  <c r="G13" i="1"/>
  <c r="F13" i="1"/>
  <c r="G12" i="1"/>
  <c r="F12" i="1"/>
  <c r="G11" i="1"/>
  <c r="F11" i="1"/>
  <c r="G10" i="1"/>
  <c r="F10" i="1"/>
  <c r="F9" i="1"/>
  <c r="C10" i="3"/>
  <c r="B10" i="3"/>
  <c r="C9" i="3"/>
  <c r="B9" i="3"/>
  <c r="C8" i="3"/>
  <c r="B8" i="3"/>
  <c r="C6" i="3"/>
  <c r="B6" i="3"/>
  <c r="C5" i="3"/>
  <c r="B5" i="3"/>
  <c r="C4" i="3"/>
  <c r="B4" i="3"/>
  <c r="D17" i="1"/>
  <c r="B16" i="5" s="1"/>
  <c r="D16" i="1"/>
  <c r="B15" i="5" s="1"/>
  <c r="D15" i="1"/>
  <c r="B14" i="5" s="1"/>
  <c r="D14" i="1"/>
  <c r="B13" i="5" s="1"/>
  <c r="D13" i="1"/>
  <c r="B12" i="5" s="1"/>
  <c r="Q3" i="1" l="1"/>
  <c r="F37" i="5"/>
  <c r="F39" i="5" s="1"/>
  <c r="H37" i="5"/>
  <c r="G31" i="5"/>
  <c r="M8" i="5" s="1"/>
  <c r="D31" i="6"/>
  <c r="D36" i="6" s="1"/>
  <c r="L31" i="1"/>
  <c r="L25" i="1"/>
  <c r="L27" i="1"/>
  <c r="L29" i="1"/>
  <c r="E18" i="5"/>
  <c r="G18" i="5"/>
  <c r="C22" i="3"/>
  <c r="B12" i="6"/>
  <c r="B13" i="6"/>
  <c r="B14" i="6"/>
  <c r="B15" i="6"/>
  <c r="B16" i="6"/>
  <c r="C8" i="5"/>
  <c r="C17" i="5"/>
  <c r="C17" i="6" s="1"/>
  <c r="C29" i="5"/>
  <c r="C29" i="6" s="1"/>
  <c r="C7" i="5"/>
  <c r="C13" i="5"/>
  <c r="C13" i="6" s="1"/>
  <c r="C15" i="5"/>
  <c r="C15" i="6" s="1"/>
  <c r="C16" i="5"/>
  <c r="C16" i="6" s="1"/>
  <c r="C21" i="5"/>
  <c r="L24" i="1"/>
  <c r="L26" i="1"/>
  <c r="L28" i="1"/>
  <c r="L30" i="1"/>
  <c r="L32" i="1"/>
  <c r="C11" i="5"/>
  <c r="C11" i="6" s="1"/>
  <c r="C12" i="5"/>
  <c r="C12" i="6" s="1"/>
  <c r="E22" i="5"/>
  <c r="C22" i="5" s="1"/>
  <c r="E24" i="5"/>
  <c r="C24" i="5" s="1"/>
  <c r="C24" i="6" s="1"/>
  <c r="E26" i="5"/>
  <c r="C26" i="5" s="1"/>
  <c r="C26" i="6" s="1"/>
  <c r="E28" i="5"/>
  <c r="C28" i="5" s="1"/>
  <c r="C28" i="6" s="1"/>
  <c r="E30" i="5"/>
  <c r="C30" i="5" s="1"/>
  <c r="C30" i="6" s="1"/>
  <c r="C10" i="5"/>
  <c r="C10" i="6" s="1"/>
  <c r="C14" i="5"/>
  <c r="C14" i="6" s="1"/>
  <c r="C23" i="5"/>
  <c r="C23" i="6" s="1"/>
  <c r="C25" i="5"/>
  <c r="C25" i="6" s="1"/>
  <c r="C27" i="5"/>
  <c r="C27" i="6" s="1"/>
  <c r="D12" i="5"/>
  <c r="D12" i="6" s="1"/>
  <c r="D13" i="5"/>
  <c r="D13" i="6" s="1"/>
  <c r="D14" i="5"/>
  <c r="D14" i="6" s="1"/>
  <c r="D15" i="5"/>
  <c r="D15" i="6" s="1"/>
  <c r="D16" i="5"/>
  <c r="D16" i="6" s="1"/>
  <c r="C9" i="5"/>
  <c r="C9" i="6" s="1"/>
  <c r="D37" i="5"/>
  <c r="L23" i="1"/>
  <c r="L13" i="1"/>
  <c r="L14" i="1"/>
  <c r="L15" i="1"/>
  <c r="L16" i="1"/>
  <c r="L17" i="1"/>
  <c r="C11" i="3"/>
  <c r="G8" i="1"/>
  <c r="G9" i="1"/>
  <c r="D8" i="1" l="1"/>
  <c r="D18" i="1"/>
  <c r="J18" i="1"/>
  <c r="H17" i="5" s="1"/>
  <c r="I18" i="1"/>
  <c r="D42" i="6"/>
  <c r="N7" i="1"/>
  <c r="L3" i="1"/>
  <c r="C21" i="6"/>
  <c r="C7" i="6"/>
  <c r="C22" i="6"/>
  <c r="C8" i="6"/>
  <c r="J42" i="1"/>
  <c r="F2" i="6"/>
  <c r="A2" i="6"/>
  <c r="I12" i="1"/>
  <c r="I11" i="1"/>
  <c r="D11" i="1"/>
  <c r="J12" i="1"/>
  <c r="H11" i="5" s="1"/>
  <c r="J11" i="1"/>
  <c r="H10" i="5" s="1"/>
  <c r="D12" i="1"/>
  <c r="D42" i="1"/>
  <c r="I42" i="1" s="1"/>
  <c r="D43" i="1"/>
  <c r="D41" i="1"/>
  <c r="C18" i="5"/>
  <c r="E31" i="5"/>
  <c r="L8" i="5" s="1"/>
  <c r="C31" i="5"/>
  <c r="K8" i="5" s="1"/>
  <c r="D39" i="5"/>
  <c r="D44" i="6" s="1"/>
  <c r="H39" i="5"/>
  <c r="J10" i="1"/>
  <c r="I10" i="1"/>
  <c r="D10" i="1"/>
  <c r="F17" i="5" l="1"/>
  <c r="D17" i="5" s="1"/>
  <c r="D17" i="6" s="1"/>
  <c r="L18" i="1"/>
  <c r="B17" i="5"/>
  <c r="B17" i="6"/>
  <c r="C18" i="6"/>
  <c r="C31" i="6"/>
  <c r="G8" i="6" s="1"/>
  <c r="B11" i="5"/>
  <c r="B11" i="6"/>
  <c r="F10" i="5"/>
  <c r="D10" i="5" s="1"/>
  <c r="D10" i="6" s="1"/>
  <c r="L11" i="1"/>
  <c r="B10" i="5"/>
  <c r="B10" i="6"/>
  <c r="F11" i="5"/>
  <c r="D11" i="5" s="1"/>
  <c r="D11" i="6" s="1"/>
  <c r="L12" i="1"/>
  <c r="B9" i="5"/>
  <c r="B9" i="6"/>
  <c r="H9" i="5"/>
  <c r="L10" i="1"/>
  <c r="F9" i="5"/>
  <c r="G35" i="5"/>
  <c r="G36" i="5"/>
  <c r="D9" i="5" l="1"/>
  <c r="D9" i="6" s="1"/>
  <c r="L43" i="1"/>
  <c r="E36" i="5"/>
  <c r="C36" i="5" s="1"/>
  <c r="L42" i="1"/>
  <c r="E35" i="5"/>
  <c r="C35" i="5" s="1"/>
  <c r="C40" i="6" l="1"/>
  <c r="C41" i="6"/>
  <c r="I9" i="1"/>
  <c r="J9" i="1"/>
  <c r="J8" i="1"/>
  <c r="I8" i="1"/>
  <c r="D9" i="1"/>
  <c r="B8" i="6" s="1"/>
  <c r="J41" i="1" l="1"/>
  <c r="G34" i="5" s="1"/>
  <c r="G37" i="5" s="1"/>
  <c r="M9" i="5" s="1"/>
  <c r="I41" i="1"/>
  <c r="B7" i="5"/>
  <c r="B7" i="6"/>
  <c r="F8" i="5"/>
  <c r="B8" i="5"/>
  <c r="H8" i="5"/>
  <c r="I47" i="1"/>
  <c r="F7" i="5"/>
  <c r="J47" i="1"/>
  <c r="H7" i="5"/>
  <c r="J48" i="1"/>
  <c r="L9" i="1"/>
  <c r="L8" i="1"/>
  <c r="H18" i="5" l="1"/>
  <c r="G39" i="5"/>
  <c r="I53" i="1"/>
  <c r="E34" i="5"/>
  <c r="L41" i="1"/>
  <c r="D8" i="5"/>
  <c r="D8" i="6" s="1"/>
  <c r="F18" i="5"/>
  <c r="D7" i="5"/>
  <c r="L47" i="1"/>
  <c r="L7" i="5" l="1"/>
  <c r="M7" i="5"/>
  <c r="G41" i="5"/>
  <c r="M10" i="5"/>
  <c r="M11" i="5" s="1"/>
  <c r="E39" i="5"/>
  <c r="F4" i="1"/>
  <c r="L2" i="1"/>
  <c r="N8" i="1" s="1"/>
  <c r="L53" i="1"/>
  <c r="L4" i="1" s="1"/>
  <c r="C34" i="5"/>
  <c r="E37" i="5"/>
  <c r="L9" i="5" s="1"/>
  <c r="D18" i="5"/>
  <c r="D7" i="6"/>
  <c r="D18" i="6" s="1"/>
  <c r="G7" i="6" s="1"/>
  <c r="K7" i="5" l="1"/>
  <c r="E41" i="5"/>
  <c r="N11" i="1"/>
  <c r="C39" i="5"/>
  <c r="C44" i="6" s="1"/>
  <c r="N23" i="1"/>
  <c r="F3" i="1"/>
  <c r="N26" i="1" s="1"/>
  <c r="L10" i="5"/>
  <c r="L11" i="5" s="1"/>
  <c r="C39" i="6"/>
  <c r="C42" i="6" s="1"/>
  <c r="G10" i="6" s="1"/>
  <c r="C37" i="5"/>
  <c r="C41" i="5" l="1"/>
  <c r="G11" i="6"/>
  <c r="G12" i="6" s="1"/>
  <c r="C46" i="6"/>
  <c r="K10" i="5"/>
  <c r="K9" i="5"/>
  <c r="K11" i="5" l="1"/>
</calcChain>
</file>

<file path=xl/sharedStrings.xml><?xml version="1.0" encoding="utf-8"?>
<sst xmlns="http://schemas.openxmlformats.org/spreadsheetml/2006/main" count="203" uniqueCount="112">
  <si>
    <t>Total ansøgt beløb:</t>
  </si>
  <si>
    <t>Minimumspris for ansøgning hvis indtægtsdækket virksomhed</t>
  </si>
  <si>
    <t>Anvendt takstkatalog:</t>
  </si>
  <si>
    <t>SDU OH 120 %</t>
  </si>
  <si>
    <t>Total OH procent:</t>
  </si>
  <si>
    <t>Total kostpris (inkl. medfin.):</t>
  </si>
  <si>
    <t>Direkte omkostninger +120% (løn og drift) samt +10% på viderefakturerede omk.</t>
  </si>
  <si>
    <t>Anvendt afregningskatalog:</t>
  </si>
  <si>
    <t>SDU</t>
  </si>
  <si>
    <t>Projektafgift</t>
  </si>
  <si>
    <t>Total indtjent overhead:</t>
  </si>
  <si>
    <t>Lønninger</t>
  </si>
  <si>
    <t>Timer</t>
  </si>
  <si>
    <t>Kostpris side</t>
  </si>
  <si>
    <t>Salgspris side</t>
  </si>
  <si>
    <t>Indtjent</t>
  </si>
  <si>
    <t>TJEK hvis indtægtsdækket virksomhed (underkonto 90)</t>
  </si>
  <si>
    <t>Stilling (vælg)</t>
  </si>
  <si>
    <t>Ansøgt</t>
  </si>
  <si>
    <t>Medfin</t>
  </si>
  <si>
    <t>Sats</t>
  </si>
  <si>
    <t>Overhead</t>
  </si>
  <si>
    <t>Driftsomkostninger</t>
  </si>
  <si>
    <t>Finansiering</t>
  </si>
  <si>
    <t>TJEK hvis tilskudsfinansieret virksomhed (underkonto 95 og 97)</t>
  </si>
  <si>
    <t>Type (beskriv)</t>
  </si>
  <si>
    <t>Ansøgt%</t>
  </si>
  <si>
    <t>Medfin%</t>
  </si>
  <si>
    <t>Beløb</t>
  </si>
  <si>
    <t>Viderefakturerede omkostninger</t>
  </si>
  <si>
    <t>Interne afregninger*</t>
  </si>
  <si>
    <t>Grundlaget for afregning</t>
  </si>
  <si>
    <t>Hvem betaler</t>
  </si>
  <si>
    <t>Type (vælg)</t>
  </si>
  <si>
    <t>* Der vil typisk være enten intern afregning eller overhead.</t>
  </si>
  <si>
    <t>Overhead procent**</t>
  </si>
  <si>
    <t>Betales af</t>
  </si>
  <si>
    <t>Procent</t>
  </si>
  <si>
    <t>OH procent på ansøgt beløb</t>
  </si>
  <si>
    <t>Bevillingsgiver</t>
  </si>
  <si>
    <t>OH procent på medfinansiering</t>
  </si>
  <si>
    <t>Overhead fast beløb (overskud)**</t>
  </si>
  <si>
    <t>OH fast beløb på ansøgt beløb</t>
  </si>
  <si>
    <t>OH fast beløb på medfinansiering</t>
  </si>
  <si>
    <t>Fast pris for projektet***</t>
  </si>
  <si>
    <t>Fast pris for projektet</t>
  </si>
  <si>
    <t>** Typisk enten den ene form for overhead eller den anden - ikke begge</t>
  </si>
  <si>
    <t>*** Anvendes kun når der er aftalt et bestemt beløb for ydelsen</t>
  </si>
  <si>
    <t>Detaljeret budget med medfinansiering</t>
  </si>
  <si>
    <t>Budget med medfinansiering</t>
  </si>
  <si>
    <t>Omkostninger på projektet</t>
  </si>
  <si>
    <t>Finansieres af bevillinggiver</t>
  </si>
  <si>
    <t>Finansieres af SDU</t>
  </si>
  <si>
    <t>Lønninger:</t>
  </si>
  <si>
    <t>Timepris</t>
  </si>
  <si>
    <t>Kr.</t>
  </si>
  <si>
    <t>Budgetposter</t>
  </si>
  <si>
    <t>Interne afregninger</t>
  </si>
  <si>
    <t>Omkostninger i alt</t>
  </si>
  <si>
    <t>Lønninger i alt</t>
  </si>
  <si>
    <t>Driftomkostninger:</t>
  </si>
  <si>
    <t>Driftsomkostninger i alt</t>
  </si>
  <si>
    <t>Interne afregninger i alt</t>
  </si>
  <si>
    <t>Omkostninger i alt på projektet</t>
  </si>
  <si>
    <t>Detaljeret budget</t>
  </si>
  <si>
    <t>Budget</t>
  </si>
  <si>
    <t>Viderefakturerede omkostninger i alt</t>
  </si>
  <si>
    <t>Husk: Ingen tommer rækker mellem stillinger</t>
  </si>
  <si>
    <t>TAKSTKATALOG</t>
  </si>
  <si>
    <t>Opdateret:</t>
  </si>
  <si>
    <t>KOST
PRIS</t>
  </si>
  <si>
    <t>SALGSPRISER</t>
  </si>
  <si>
    <t>OH</t>
  </si>
  <si>
    <t>Stilling</t>
  </si>
  <si>
    <t>SDU OH 0 %</t>
  </si>
  <si>
    <t>SDU OH 25 %</t>
  </si>
  <si>
    <t>SDU OH 180 %</t>
  </si>
  <si>
    <t>Institut #1</t>
  </si>
  <si>
    <t>Institut #2</t>
  </si>
  <si>
    <t>Institut #3</t>
  </si>
  <si>
    <t>Professor</t>
  </si>
  <si>
    <t>Fra prisblad</t>
  </si>
  <si>
    <t>Lektor</t>
  </si>
  <si>
    <t>NB! Kun 10 % på viderefakturerede omkostninger</t>
  </si>
  <si>
    <t>Adjunkt</t>
  </si>
  <si>
    <t>Post Doc</t>
  </si>
  <si>
    <t>Videnskabelig assistent</t>
  </si>
  <si>
    <t>PHD</t>
  </si>
  <si>
    <t>AC, fuldmægtig</t>
  </si>
  <si>
    <t>Specialkonsulent</t>
  </si>
  <si>
    <t>Viderefakturer</t>
  </si>
  <si>
    <t>HK, sekretær</t>
  </si>
  <si>
    <t>HK, laborant</t>
  </si>
  <si>
    <t>Studentermedhjælp</t>
  </si>
  <si>
    <t>Fra lønsatser - NB! Gennemsnit af de 3 satser</t>
  </si>
  <si>
    <t>Husk: Ingen tommer rækker mellem afregningstyper</t>
  </si>
  <si>
    <t>Afregningskatalog</t>
  </si>
  <si>
    <t>Afregningstyper</t>
  </si>
  <si>
    <t>Bygninger og husleje</t>
  </si>
  <si>
    <t>Bibliotek</t>
  </si>
  <si>
    <t>Ledelse og campusomkostninger</t>
  </si>
  <si>
    <t>Serviceområdet</t>
  </si>
  <si>
    <t>Økonomiområdet</t>
  </si>
  <si>
    <t>Personaleområdet herunder efteruddannelse</t>
  </si>
  <si>
    <t>IT infrastruktur</t>
  </si>
  <si>
    <t>Universitet fælles</t>
  </si>
  <si>
    <t>Findes fra det takstkatalog. Skal ikke ændres</t>
  </si>
  <si>
    <t>Katalognavne:</t>
  </si>
  <si>
    <t>Forskydning</t>
  </si>
  <si>
    <t>Anvendt:</t>
  </si>
  <si>
    <t>Kostpriskolonne (skal opdateres)</t>
  </si>
  <si>
    <t>Findes fra afregningskatalog. Skal ikke ændres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</si>
</sst>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#,##0;\-#,##0;"/>
    <numFmt numFmtId="165" formatCode="0.0%"/>
    <numFmt numFmtId="166" formatCode="#,##0_ ;\-#,##0\ 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9">
    <xf numFmtId="0" fontId="0" fillId="0" borderId="0" xfId="0"/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7" xfId="0" applyBorder="1"/>
    <xf numFmtId="0" fontId="0" fillId="0" borderId="10" xfId="0" applyBorder="1"/>
    <xf numFmtId="0" fontId="1" fillId="0" borderId="2" xfId="0" applyFont="1" applyBorder="1"/>
    <xf numFmtId="0" fontId="0" fillId="0" borderId="14" xfId="0" applyBorder="1" applyAlignment="1">
      <alignment horizontal="center"/>
    </xf>
    <xf numFmtId="0" fontId="0" fillId="0" borderId="1" xfId="0" applyBorder="1"/>
    <xf numFmtId="0" fontId="0" fillId="5" borderId="20" xfId="0" applyFill="1" applyBorder="1"/>
    <xf numFmtId="0" fontId="1" fillId="5" borderId="22" xfId="0" applyFont="1" applyFill="1" applyBorder="1"/>
    <xf numFmtId="0" fontId="0" fillId="0" borderId="24" xfId="0" applyBorder="1"/>
    <xf numFmtId="0" fontId="0" fillId="0" borderId="25" xfId="0" applyBorder="1"/>
    <xf numFmtId="164" fontId="0" fillId="0" borderId="7" xfId="0" applyNumberFormat="1" applyBorder="1"/>
    <xf numFmtId="164" fontId="0" fillId="0" borderId="10" xfId="0" applyNumberFormat="1" applyBorder="1"/>
    <xf numFmtId="164" fontId="0" fillId="0" borderId="1" xfId="0" applyNumberFormat="1" applyBorder="1"/>
    <xf numFmtId="0" fontId="0" fillId="8" borderId="7" xfId="0" applyFill="1" applyBorder="1"/>
    <xf numFmtId="0" fontId="0" fillId="8" borderId="1" xfId="0" applyFill="1" applyBorder="1"/>
    <xf numFmtId="0" fontId="0" fillId="8" borderId="0" xfId="0" applyFill="1"/>
    <xf numFmtId="0" fontId="0" fillId="8" borderId="23" xfId="0" applyFill="1" applyBorder="1"/>
    <xf numFmtId="3" fontId="1" fillId="0" borderId="1" xfId="0" applyNumberFormat="1" applyFont="1" applyBorder="1" applyAlignment="1">
      <alignment horizontal="center" wrapText="1"/>
    </xf>
    <xf numFmtId="3" fontId="0" fillId="0" borderId="7" xfId="0" applyNumberFormat="1" applyBorder="1"/>
    <xf numFmtId="3" fontId="0" fillId="0" borderId="10" xfId="0" applyNumberFormat="1" applyBorder="1"/>
    <xf numFmtId="3" fontId="0" fillId="0" borderId="1" xfId="0" applyNumberFormat="1" applyBorder="1"/>
    <xf numFmtId="3" fontId="0" fillId="5" borderId="20" xfId="0" applyNumberFormat="1" applyFill="1" applyBorder="1"/>
    <xf numFmtId="3" fontId="0" fillId="5" borderId="21" xfId="0" applyNumberFormat="1" applyFill="1" applyBorder="1"/>
    <xf numFmtId="0" fontId="5" fillId="0" borderId="0" xfId="0" applyFont="1"/>
    <xf numFmtId="0" fontId="0" fillId="0" borderId="18" xfId="0" applyBorder="1"/>
    <xf numFmtId="0" fontId="1" fillId="0" borderId="24" xfId="0" applyFont="1" applyBorder="1"/>
    <xf numFmtId="0" fontId="6" fillId="0" borderId="26" xfId="0" applyFont="1" applyBorder="1"/>
    <xf numFmtId="0" fontId="0" fillId="0" borderId="28" xfId="0" applyBorder="1"/>
    <xf numFmtId="3" fontId="0" fillId="8" borderId="10" xfId="0" applyNumberFormat="1" applyFill="1" applyBorder="1"/>
    <xf numFmtId="3" fontId="0" fillId="8" borderId="1" xfId="0" applyNumberFormat="1" applyFill="1" applyBorder="1"/>
    <xf numFmtId="3" fontId="0" fillId="0" borderId="0" xfId="0" applyNumberFormat="1"/>
    <xf numFmtId="164" fontId="0" fillId="2" borderId="10" xfId="0" applyNumberFormat="1" applyFill="1" applyBorder="1"/>
    <xf numFmtId="164" fontId="0" fillId="0" borderId="0" xfId="0" applyNumberFormat="1"/>
    <xf numFmtId="164" fontId="0" fillId="0" borderId="1" xfId="0" applyNumberFormat="1" applyBorder="1" applyAlignment="1">
      <alignment horizontal="center"/>
    </xf>
    <xf numFmtId="164" fontId="0" fillId="4" borderId="10" xfId="0" applyNumberFormat="1" applyFill="1" applyBorder="1"/>
    <xf numFmtId="164" fontId="0" fillId="4" borderId="1" xfId="0" applyNumberFormat="1" applyFill="1" applyBorder="1"/>
    <xf numFmtId="164" fontId="0" fillId="8" borderId="10" xfId="0" applyNumberFormat="1" applyFill="1" applyBorder="1"/>
    <xf numFmtId="0" fontId="1" fillId="0" borderId="1" xfId="0" applyFont="1" applyBorder="1" applyAlignment="1">
      <alignment horizontal="center"/>
    </xf>
    <xf numFmtId="165" fontId="0" fillId="0" borderId="7" xfId="0" applyNumberFormat="1" applyBorder="1"/>
    <xf numFmtId="165" fontId="0" fillId="0" borderId="10" xfId="0" applyNumberFormat="1" applyBorder="1"/>
    <xf numFmtId="3" fontId="0" fillId="8" borderId="7" xfId="0" applyNumberFormat="1" applyFill="1" applyBorder="1"/>
    <xf numFmtId="165" fontId="3" fillId="8" borderId="7" xfId="0" applyNumberFormat="1" applyFont="1" applyFill="1" applyBorder="1"/>
    <xf numFmtId="165" fontId="3" fillId="8" borderId="10" xfId="0" applyNumberFormat="1" applyFont="1" applyFill="1" applyBorder="1"/>
    <xf numFmtId="3" fontId="0" fillId="0" borderId="2" xfId="0" applyNumberFormat="1" applyBorder="1" applyAlignment="1">
      <alignment horizontal="center" wrapText="1"/>
    </xf>
    <xf numFmtId="3" fontId="0" fillId="9" borderId="20" xfId="0" applyNumberFormat="1" applyFill="1" applyBorder="1"/>
    <xf numFmtId="0" fontId="0" fillId="9" borderId="30" xfId="0" applyFill="1" applyBorder="1"/>
    <xf numFmtId="0" fontId="0" fillId="9" borderId="33" xfId="0" applyFill="1" applyBorder="1"/>
    <xf numFmtId="0" fontId="0" fillId="0" borderId="12" xfId="0" applyBorder="1" applyAlignment="1">
      <alignment horizontal="center"/>
    </xf>
    <xf numFmtId="0" fontId="0" fillId="0" borderId="2" xfId="0" applyBorder="1" applyAlignment="1">
      <alignment horizontal="center"/>
    </xf>
    <xf numFmtId="166" fontId="0" fillId="8" borderId="10" xfId="0" applyNumberFormat="1" applyFill="1" applyBorder="1"/>
    <xf numFmtId="164" fontId="0" fillId="6" borderId="10" xfId="0" applyNumberFormat="1" applyFill="1" applyBorder="1"/>
    <xf numFmtId="164" fontId="0" fillId="7" borderId="10" xfId="0" applyNumberFormat="1" applyFill="1" applyBorder="1"/>
    <xf numFmtId="164" fontId="0" fillId="10" borderId="10" xfId="0" applyNumberFormat="1" applyFill="1" applyBorder="1"/>
    <xf numFmtId="164" fontId="0" fillId="10" borderId="1" xfId="0" applyNumberFormat="1" applyFill="1" applyBorder="1"/>
    <xf numFmtId="164" fontId="0" fillId="7" borderId="1" xfId="0" applyNumberFormat="1" applyFill="1" applyBorder="1"/>
    <xf numFmtId="0" fontId="0" fillId="0" borderId="13" xfId="0" applyBorder="1"/>
    <xf numFmtId="0" fontId="0" fillId="0" borderId="12" xfId="0" applyBorder="1"/>
    <xf numFmtId="0" fontId="0" fillId="0" borderId="10" xfId="0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2" xfId="0" applyBorder="1"/>
    <xf numFmtId="0" fontId="1" fillId="0" borderId="6" xfId="0" applyFont="1" applyBorder="1" applyAlignment="1">
      <alignment horizontal="center" wrapText="1"/>
    </xf>
    <xf numFmtId="0" fontId="1" fillId="0" borderId="11" xfId="0" applyFont="1" applyBorder="1" applyAlignment="1">
      <alignment horizontal="left"/>
    </xf>
    <xf numFmtId="3" fontId="0" fillId="0" borderId="12" xfId="0" applyNumberFormat="1" applyBorder="1"/>
    <xf numFmtId="0" fontId="1" fillId="0" borderId="11" xfId="0" applyFont="1" applyBorder="1"/>
    <xf numFmtId="0" fontId="1" fillId="0" borderId="5" xfId="0" applyFont="1" applyBorder="1"/>
    <xf numFmtId="164" fontId="1" fillId="0" borderId="12" xfId="0" applyNumberFormat="1" applyFont="1" applyBorder="1"/>
    <xf numFmtId="0" fontId="0" fillId="0" borderId="8" xfId="0" applyBorder="1" applyAlignment="1">
      <alignment horizontal="left" indent="1"/>
    </xf>
    <xf numFmtId="0" fontId="0" fillId="0" borderId="3" xfId="0" applyBorder="1" applyAlignment="1">
      <alignment horizontal="left" indent="1"/>
    </xf>
    <xf numFmtId="3" fontId="1" fillId="0" borderId="12" xfId="0" applyNumberFormat="1" applyFont="1" applyBorder="1"/>
    <xf numFmtId="0" fontId="1" fillId="0" borderId="2" xfId="0" applyFont="1" applyBorder="1" applyAlignment="1">
      <alignment horizontal="center"/>
    </xf>
    <xf numFmtId="164" fontId="0" fillId="0" borderId="2" xfId="0" applyNumberFormat="1" applyBorder="1" applyAlignment="1">
      <alignment horizontal="center" wrapText="1"/>
    </xf>
    <xf numFmtId="164" fontId="0" fillId="6" borderId="7" xfId="0" applyNumberFormat="1" applyFill="1" applyBorder="1"/>
    <xf numFmtId="164" fontId="0" fillId="2" borderId="1" xfId="0" applyNumberFormat="1" applyFill="1" applyBorder="1"/>
    <xf numFmtId="164" fontId="0" fillId="10" borderId="7" xfId="0" applyNumberFormat="1" applyFill="1" applyBorder="1"/>
    <xf numFmtId="164" fontId="0" fillId="7" borderId="7" xfId="0" applyNumberFormat="1" applyFill="1" applyBorder="1"/>
    <xf numFmtId="0" fontId="0" fillId="3" borderId="37" xfId="0" applyFill="1" applyBorder="1" applyAlignment="1">
      <alignment horizontal="center"/>
    </xf>
    <xf numFmtId="0" fontId="0" fillId="3" borderId="34" xfId="0" applyFill="1" applyBorder="1" applyAlignment="1">
      <alignment horizontal="center"/>
    </xf>
    <xf numFmtId="164" fontId="0" fillId="3" borderId="38" xfId="0" applyNumberFormat="1" applyFill="1" applyBorder="1"/>
    <xf numFmtId="164" fontId="0" fillId="3" borderId="35" xfId="0" applyNumberFormat="1" applyFill="1" applyBorder="1"/>
    <xf numFmtId="164" fontId="0" fillId="3" borderId="39" xfId="0" applyNumberFormat="1" applyFill="1" applyBorder="1"/>
    <xf numFmtId="164" fontId="0" fillId="3" borderId="36" xfId="0" applyNumberFormat="1" applyFill="1" applyBorder="1"/>
    <xf numFmtId="164" fontId="1" fillId="3" borderId="39" xfId="0" applyNumberFormat="1" applyFont="1" applyFill="1" applyBorder="1"/>
    <xf numFmtId="164" fontId="1" fillId="3" borderId="36" xfId="0" applyNumberFormat="1" applyFont="1" applyFill="1" applyBorder="1"/>
    <xf numFmtId="0" fontId="0" fillId="3" borderId="13" xfId="0" applyFill="1" applyBorder="1" applyAlignment="1">
      <alignment horizontal="center"/>
    </xf>
    <xf numFmtId="0" fontId="0" fillId="7" borderId="37" xfId="0" applyFill="1" applyBorder="1" applyAlignment="1">
      <alignment horizontal="center"/>
    </xf>
    <xf numFmtId="0" fontId="0" fillId="7" borderId="34" xfId="0" applyFill="1" applyBorder="1" applyAlignment="1">
      <alignment horizontal="center"/>
    </xf>
    <xf numFmtId="164" fontId="0" fillId="7" borderId="38" xfId="0" applyNumberFormat="1" applyFill="1" applyBorder="1"/>
    <xf numFmtId="164" fontId="0" fillId="7" borderId="35" xfId="0" applyNumberFormat="1" applyFill="1" applyBorder="1"/>
    <xf numFmtId="164" fontId="0" fillId="7" borderId="39" xfId="0" applyNumberFormat="1" applyFill="1" applyBorder="1"/>
    <xf numFmtId="164" fontId="0" fillId="7" borderId="36" xfId="0" applyNumberFormat="1" applyFill="1" applyBorder="1"/>
    <xf numFmtId="164" fontId="1" fillId="7" borderId="39" xfId="0" applyNumberFormat="1" applyFont="1" applyFill="1" applyBorder="1"/>
    <xf numFmtId="164" fontId="1" fillId="7" borderId="36" xfId="0" applyNumberFormat="1" applyFont="1" applyFill="1" applyBorder="1"/>
    <xf numFmtId="3" fontId="1" fillId="7" borderId="2" xfId="0" applyNumberFormat="1" applyFont="1" applyFill="1" applyBorder="1"/>
    <xf numFmtId="0" fontId="1" fillId="3" borderId="13" xfId="0" applyFont="1" applyFill="1" applyBorder="1" applyAlignment="1">
      <alignment horizontal="center" wrapText="1"/>
    </xf>
    <xf numFmtId="0" fontId="0" fillId="10" borderId="14" xfId="0" applyFill="1" applyBorder="1" applyAlignment="1">
      <alignment horizontal="center"/>
    </xf>
    <xf numFmtId="0" fontId="0" fillId="10" borderId="34" xfId="0" applyFill="1" applyBorder="1" applyAlignment="1">
      <alignment horizontal="center"/>
    </xf>
    <xf numFmtId="164" fontId="0" fillId="10" borderId="16" xfId="0" applyNumberFormat="1" applyFill="1" applyBorder="1"/>
    <xf numFmtId="164" fontId="0" fillId="10" borderId="35" xfId="0" applyNumberFormat="1" applyFill="1" applyBorder="1"/>
    <xf numFmtId="164" fontId="0" fillId="10" borderId="17" xfId="0" applyNumberFormat="1" applyFill="1" applyBorder="1"/>
    <xf numFmtId="164" fontId="0" fillId="10" borderId="36" xfId="0" applyNumberFormat="1" applyFill="1" applyBorder="1"/>
    <xf numFmtId="164" fontId="1" fillId="10" borderId="17" xfId="0" applyNumberFormat="1" applyFont="1" applyFill="1" applyBorder="1"/>
    <xf numFmtId="164" fontId="1" fillId="10" borderId="36" xfId="0" applyNumberFormat="1" applyFont="1" applyFill="1" applyBorder="1"/>
    <xf numFmtId="3" fontId="1" fillId="10" borderId="2" xfId="0" applyNumberFormat="1" applyFont="1" applyFill="1" applyBorder="1"/>
    <xf numFmtId="0" fontId="7" fillId="0" borderId="10" xfId="0" applyFont="1" applyBorder="1"/>
    <xf numFmtId="3" fontId="0" fillId="9" borderId="19" xfId="0" applyNumberFormat="1" applyFill="1" applyBorder="1"/>
    <xf numFmtId="0" fontId="0" fillId="0" borderId="40" xfId="0" applyBorder="1"/>
    <xf numFmtId="0" fontId="4" fillId="0" borderId="0" xfId="0" applyFont="1"/>
    <xf numFmtId="164" fontId="0" fillId="3" borderId="4" xfId="0" applyNumberFormat="1" applyFill="1" applyBorder="1"/>
    <xf numFmtId="164" fontId="0" fillId="3" borderId="9" xfId="0" applyNumberFormat="1" applyFill="1" applyBorder="1"/>
    <xf numFmtId="3" fontId="1" fillId="3" borderId="12" xfId="0" applyNumberFormat="1" applyFont="1" applyFill="1" applyBorder="1"/>
    <xf numFmtId="0" fontId="1" fillId="7" borderId="2" xfId="0" applyFont="1" applyFill="1" applyBorder="1" applyAlignment="1">
      <alignment horizontal="center" wrapText="1"/>
    </xf>
    <xf numFmtId="0" fontId="0" fillId="7" borderId="2" xfId="0" applyFill="1" applyBorder="1" applyAlignment="1">
      <alignment horizontal="center"/>
    </xf>
    <xf numFmtId="0" fontId="1" fillId="10" borderId="2" xfId="0" applyFont="1" applyFill="1" applyBorder="1" applyAlignment="1">
      <alignment horizontal="center" wrapText="1"/>
    </xf>
    <xf numFmtId="0" fontId="0" fillId="10" borderId="2" xfId="0" applyFill="1" applyBorder="1" applyAlignment="1">
      <alignment horizontal="center"/>
    </xf>
    <xf numFmtId="0" fontId="9" fillId="0" borderId="0" xfId="0" applyFont="1"/>
    <xf numFmtId="3" fontId="0" fillId="9" borderId="30" xfId="0" applyNumberFormat="1" applyFill="1" applyBorder="1"/>
    <xf numFmtId="0" fontId="6" fillId="9" borderId="31" xfId="0" applyFont="1" applyFill="1" applyBorder="1"/>
    <xf numFmtId="0" fontId="6" fillId="9" borderId="32" xfId="0" applyFont="1" applyFill="1" applyBorder="1"/>
    <xf numFmtId="0" fontId="1" fillId="0" borderId="19" xfId="0" applyFont="1" applyBorder="1"/>
    <xf numFmtId="0" fontId="1" fillId="0" borderId="21" xfId="0" applyFont="1" applyBorder="1"/>
    <xf numFmtId="164" fontId="0" fillId="8" borderId="5" xfId="0" applyNumberFormat="1" applyFill="1" applyBorder="1"/>
    <xf numFmtId="164" fontId="0" fillId="8" borderId="6" xfId="0" applyNumberFormat="1" applyFill="1" applyBorder="1"/>
    <xf numFmtId="0" fontId="7" fillId="0" borderId="0" xfId="0" applyFont="1"/>
    <xf numFmtId="164" fontId="3" fillId="8" borderId="8" xfId="0" applyNumberFormat="1" applyFont="1" applyFill="1" applyBorder="1"/>
    <xf numFmtId="164" fontId="3" fillId="8" borderId="9" xfId="0" applyNumberFormat="1" applyFont="1" applyFill="1" applyBorder="1"/>
    <xf numFmtId="164" fontId="0" fillId="10" borderId="9" xfId="0" applyNumberFormat="1" applyFill="1" applyBorder="1"/>
    <xf numFmtId="0" fontId="0" fillId="10" borderId="10" xfId="0" applyFill="1" applyBorder="1"/>
    <xf numFmtId="0" fontId="1" fillId="3" borderId="22" xfId="0" applyFont="1" applyFill="1" applyBorder="1" applyAlignment="1" applyProtection="1">
      <alignment horizontal="center"/>
      <protection locked="0"/>
    </xf>
    <xf numFmtId="0" fontId="1" fillId="3" borderId="41" xfId="0" applyFont="1" applyFill="1" applyBorder="1" applyAlignment="1" applyProtection="1">
      <alignment horizontal="center"/>
      <protection locked="0"/>
    </xf>
    <xf numFmtId="0" fontId="0" fillId="3" borderId="3" xfId="0" applyFill="1" applyBorder="1" applyProtection="1">
      <protection locked="0"/>
    </xf>
    <xf numFmtId="3" fontId="0" fillId="3" borderId="15" xfId="0" applyNumberFormat="1" applyFill="1" applyBorder="1" applyProtection="1">
      <protection locked="0"/>
    </xf>
    <xf numFmtId="3" fontId="0" fillId="3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3" fontId="0" fillId="3" borderId="16" xfId="0" applyNumberFormat="1" applyFill="1" applyBorder="1" applyProtection="1">
      <protection locked="0"/>
    </xf>
    <xf numFmtId="3" fontId="0" fillId="3" borderId="9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3" fontId="0" fillId="3" borderId="17" xfId="0" applyNumberFormat="1" applyFill="1" applyBorder="1" applyProtection="1">
      <protection locked="0"/>
    </xf>
    <xf numFmtId="3" fontId="0" fillId="3" borderId="6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9" fontId="0" fillId="3" borderId="16" xfId="0" applyNumberFormat="1" applyFill="1" applyBorder="1" applyProtection="1">
      <protection locked="0"/>
    </xf>
    <xf numFmtId="9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9" fontId="0" fillId="3" borderId="17" xfId="0" applyNumberFormat="1" applyFill="1" applyBorder="1" applyProtection="1">
      <protection locked="0"/>
    </xf>
    <xf numFmtId="9" fontId="0" fillId="3" borderId="6" xfId="0" applyNumberFormat="1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9" fontId="8" fillId="3" borderId="3" xfId="0" applyNumberFormat="1" applyFont="1" applyFill="1" applyBorder="1" applyAlignment="1" applyProtection="1">
      <alignment horizontal="center"/>
      <protection locked="0"/>
    </xf>
    <xf numFmtId="9" fontId="8" fillId="3" borderId="4" xfId="0" applyNumberFormat="1" applyFont="1" applyFill="1" applyBorder="1" applyAlignment="1" applyProtection="1">
      <alignment horizontal="center"/>
      <protection locked="0"/>
    </xf>
    <xf numFmtId="9" fontId="8" fillId="3" borderId="8" xfId="0" applyNumberFormat="1" applyFont="1" applyFill="1" applyBorder="1" applyAlignment="1" applyProtection="1">
      <alignment horizontal="center"/>
      <protection locked="0"/>
    </xf>
    <xf numFmtId="9" fontId="8" fillId="3" borderId="9" xfId="0" applyNumberFormat="1" applyFont="1" applyFill="1" applyBorder="1" applyAlignment="1" applyProtection="1">
      <alignment horizontal="center"/>
      <protection locked="0"/>
    </xf>
    <xf numFmtId="9" fontId="8" fillId="3" borderId="5" xfId="0" applyNumberFormat="1" applyFont="1" applyFill="1" applyBorder="1" applyAlignment="1" applyProtection="1">
      <alignment horizontal="center"/>
      <protection locked="0"/>
    </xf>
    <xf numFmtId="9" fontId="8" fillId="3" borderId="6" xfId="0" applyNumberFormat="1" applyFont="1" applyFill="1" applyBorder="1" applyAlignment="1" applyProtection="1">
      <alignment horizontal="center"/>
      <protection locked="0"/>
    </xf>
    <xf numFmtId="10" fontId="0" fillId="3" borderId="10" xfId="0" applyNumberFormat="1" applyFill="1" applyBorder="1" applyProtection="1">
      <protection locked="0"/>
    </xf>
    <xf numFmtId="164" fontId="0" fillId="3" borderId="7" xfId="0" applyNumberFormat="1" applyFill="1" applyBorder="1" applyProtection="1">
      <protection locked="0"/>
    </xf>
    <xf numFmtId="164" fontId="0" fillId="3" borderId="2" xfId="0" applyNumberFormat="1" applyFill="1" applyBorder="1" applyProtection="1">
      <protection locked="0"/>
    </xf>
    <xf numFmtId="3" fontId="0" fillId="3" borderId="7" xfId="0" applyNumberFormat="1" applyFill="1" applyBorder="1" applyProtection="1">
      <protection locked="0"/>
    </xf>
    <xf numFmtId="3" fontId="0" fillId="3" borderId="10" xfId="0" applyNumberFormat="1" applyFill="1" applyBorder="1" applyProtection="1">
      <protection locked="0"/>
    </xf>
    <xf numFmtId="3" fontId="0" fillId="3" borderId="1" xfId="0" applyNumberFormat="1" applyFill="1" applyBorder="1" applyProtection="1">
      <protection locked="0"/>
    </xf>
    <xf numFmtId="165" fontId="0" fillId="3" borderId="10" xfId="0" applyNumberFormat="1" applyFill="1" applyBorder="1" applyProtection="1">
      <protection locked="0"/>
    </xf>
    <xf numFmtId="165" fontId="0" fillId="3" borderId="1" xfId="0" applyNumberFormat="1" applyFill="1" applyBorder="1" applyProtection="1">
      <protection locked="0"/>
    </xf>
    <xf numFmtId="3" fontId="0" fillId="9" borderId="21" xfId="0" applyNumberFormat="1" applyFill="1" applyBorder="1"/>
    <xf numFmtId="0" fontId="0" fillId="9" borderId="40" xfId="0" applyFill="1" applyBorder="1"/>
    <xf numFmtId="0" fontId="0" fillId="9" borderId="25" xfId="0" applyFill="1" applyBorder="1"/>
    <xf numFmtId="0" fontId="1" fillId="9" borderId="24" xfId="0" applyFont="1" applyFill="1" applyBorder="1"/>
    <xf numFmtId="9" fontId="0" fillId="9" borderId="20" xfId="0" applyNumberFormat="1" applyFill="1" applyBorder="1"/>
    <xf numFmtId="9" fontId="0" fillId="0" borderId="19" xfId="0" applyNumberFormat="1" applyBorder="1"/>
    <xf numFmtId="14" fontId="0" fillId="0" borderId="0" xfId="0" applyNumberFormat="1"/>
    <xf numFmtId="3" fontId="0" fillId="0" borderId="2" xfId="0" applyNumberFormat="1" applyBorder="1"/>
    <xf numFmtId="0" fontId="10" fillId="9" borderId="0" xfId="0" applyFont="1" applyFill="1"/>
    <xf numFmtId="3" fontId="0" fillId="0" borderId="33" xfId="0" applyNumberFormat="1" applyBorder="1"/>
    <xf numFmtId="9" fontId="0" fillId="8" borderId="9" xfId="0" applyNumberFormat="1" applyFill="1" applyBorder="1" applyProtection="1">
      <protection locked="0"/>
    </xf>
    <xf numFmtId="9" fontId="0" fillId="8" borderId="6" xfId="0" applyNumberFormat="1" applyFill="1" applyBorder="1" applyProtection="1">
      <protection locked="0"/>
    </xf>
    <xf numFmtId="0" fontId="0" fillId="9" borderId="32" xfId="0" applyFill="1" applyBorder="1" applyAlignment="1">
      <alignment horizontal="center"/>
    </xf>
    <xf numFmtId="0" fontId="0" fillId="9" borderId="27" xfId="0" applyFill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0" fontId="3" fillId="9" borderId="29" xfId="0" applyFont="1" applyFill="1" applyBorder="1" applyAlignment="1">
      <alignment horizontal="right"/>
    </xf>
    <xf numFmtId="0" fontId="3" fillId="9" borderId="0" xfId="0" applyFont="1" applyFill="1" applyAlignment="1">
      <alignment horizontal="right"/>
    </xf>
    <xf numFmtId="0" fontId="3" fillId="9" borderId="30" xfId="0" applyFont="1" applyFill="1" applyBorder="1" applyAlignment="1">
      <alignment horizontal="right"/>
    </xf>
    <xf numFmtId="0" fontId="3" fillId="9" borderId="31" xfId="0" applyFont="1" applyFill="1" applyBorder="1" applyAlignment="1">
      <alignment horizontal="right"/>
    </xf>
    <xf numFmtId="0" fontId="3" fillId="9" borderId="32" xfId="0" applyFont="1" applyFill="1" applyBorder="1" applyAlignment="1">
      <alignment horizontal="right"/>
    </xf>
    <xf numFmtId="0" fontId="3" fillId="9" borderId="33" xfId="0" applyFont="1" applyFill="1" applyBorder="1" applyAlignment="1">
      <alignment horizontal="right"/>
    </xf>
    <xf numFmtId="0" fontId="0" fillId="0" borderId="11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9" fontId="0" fillId="0" borderId="5" xfId="0" applyNumberForma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9" fontId="0" fillId="3" borderId="3" xfId="0" applyNumberFormat="1" applyFill="1" applyBorder="1" applyAlignment="1" applyProtection="1">
      <alignment horizontal="center"/>
      <protection locked="0"/>
    </xf>
    <xf numFmtId="9" fontId="0" fillId="3" borderId="4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3" fontId="0" fillId="0" borderId="5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3" fontId="0" fillId="3" borderId="3" xfId="0" applyNumberFormat="1" applyFill="1" applyBorder="1" applyAlignment="1" applyProtection="1">
      <alignment horizontal="center"/>
      <protection locked="0"/>
    </xf>
    <xf numFmtId="3" fontId="0" fillId="3" borderId="4" xfId="0" applyNumberFormat="1" applyFill="1" applyBorder="1" applyAlignment="1" applyProtection="1">
      <alignment horizontal="center"/>
      <protection locked="0"/>
    </xf>
    <xf numFmtId="0" fontId="0" fillId="9" borderId="26" xfId="0" applyFill="1" applyBorder="1" applyAlignment="1">
      <alignment horizontal="right"/>
    </xf>
    <xf numFmtId="0" fontId="0" fillId="9" borderId="27" xfId="0" applyFill="1" applyBorder="1" applyAlignment="1">
      <alignment horizontal="right"/>
    </xf>
    <xf numFmtId="0" fontId="0" fillId="9" borderId="28" xfId="0" applyFill="1" applyBorder="1" applyAlignment="1">
      <alignment horizontal="right"/>
    </xf>
    <xf numFmtId="0" fontId="6" fillId="9" borderId="29" xfId="0" applyFont="1" applyFill="1" applyBorder="1" applyAlignment="1">
      <alignment horizontal="left" wrapText="1"/>
    </xf>
    <xf numFmtId="0" fontId="6" fillId="9" borderId="0" xfId="0" applyFont="1" applyFill="1" applyAlignment="1">
      <alignment horizontal="left" wrapText="1"/>
    </xf>
    <xf numFmtId="0" fontId="6" fillId="9" borderId="30" xfId="0" applyFont="1" applyFill="1" applyBorder="1" applyAlignment="1">
      <alignment horizontal="left" wrapText="1"/>
    </xf>
    <xf numFmtId="0" fontId="6" fillId="9" borderId="29" xfId="0" applyFont="1" applyFill="1" applyBorder="1" applyAlignment="1">
      <alignment horizontal="left" vertical="top" wrapText="1"/>
    </xf>
    <xf numFmtId="0" fontId="6" fillId="9" borderId="0" xfId="0" applyFont="1" applyFill="1" applyAlignment="1">
      <alignment horizontal="left" vertical="top" wrapText="1"/>
    </xf>
    <xf numFmtId="0" fontId="6" fillId="9" borderId="30" xfId="0" applyFont="1" applyFill="1" applyBorder="1" applyAlignment="1">
      <alignment horizontal="left" vertical="top" wrapText="1"/>
    </xf>
    <xf numFmtId="0" fontId="6" fillId="9" borderId="31" xfId="0" applyFont="1" applyFill="1" applyBorder="1" applyAlignment="1">
      <alignment horizontal="left" vertical="top" wrapText="1"/>
    </xf>
    <xf numFmtId="0" fontId="6" fillId="9" borderId="32" xfId="0" applyFont="1" applyFill="1" applyBorder="1" applyAlignment="1">
      <alignment horizontal="left" vertical="top" wrapText="1"/>
    </xf>
    <xf numFmtId="0" fontId="6" fillId="9" borderId="33" xfId="0" applyFont="1" applyFill="1" applyBorder="1" applyAlignment="1">
      <alignment horizontal="left" vertical="top" wrapText="1"/>
    </xf>
    <xf numFmtId="0" fontId="6" fillId="9" borderId="26" xfId="0" applyFont="1" applyFill="1" applyBorder="1"/>
    <xf numFmtId="0" fontId="6" fillId="9" borderId="27" xfId="0" applyFont="1" applyFill="1" applyBorder="1"/>
    <xf numFmtId="0" fontId="0" fillId="9" borderId="29" xfId="0" applyFill="1" applyBorder="1" applyAlignment="1">
      <alignment horizontal="right"/>
    </xf>
    <xf numFmtId="0" fontId="0" fillId="9" borderId="0" xfId="0" applyFill="1" applyAlignment="1">
      <alignment horizontal="right"/>
    </xf>
    <xf numFmtId="0" fontId="0" fillId="9" borderId="30" xfId="0" applyFill="1" applyBorder="1" applyAlignment="1">
      <alignment horizontal="right"/>
    </xf>
    <xf numFmtId="0" fontId="0" fillId="9" borderId="31" xfId="0" applyFill="1" applyBorder="1" applyAlignment="1">
      <alignment horizontal="right"/>
    </xf>
    <xf numFmtId="0" fontId="0" fillId="9" borderId="32" xfId="0" applyFill="1" applyBorder="1" applyAlignment="1">
      <alignment horizontal="right"/>
    </xf>
    <xf numFmtId="0" fontId="0" fillId="9" borderId="33" xfId="0" applyFill="1" applyBorder="1" applyAlignment="1">
      <alignment horizontal="right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3" fillId="9" borderId="26" xfId="0" applyFont="1" applyFill="1" applyBorder="1" applyAlignment="1">
      <alignment horizontal="right"/>
    </xf>
    <xf numFmtId="0" fontId="3" fillId="9" borderId="27" xfId="0" applyFont="1" applyFill="1" applyBorder="1" applyAlignment="1">
      <alignment horizontal="right"/>
    </xf>
    <xf numFmtId="0" fontId="3" fillId="9" borderId="28" xfId="0" applyFont="1" applyFill="1" applyBorder="1" applyAlignment="1">
      <alignment horizontal="right"/>
    </xf>
    <xf numFmtId="0" fontId="0" fillId="9" borderId="26" xfId="0" applyFill="1" applyBorder="1" applyAlignment="1">
      <alignment horizontal="left" wrapText="1"/>
    </xf>
    <xf numFmtId="0" fontId="0" fillId="9" borderId="27" xfId="0" applyFill="1" applyBorder="1" applyAlignment="1">
      <alignment horizontal="left" wrapText="1"/>
    </xf>
    <xf numFmtId="0" fontId="0" fillId="9" borderId="31" xfId="0" applyFill="1" applyBorder="1" applyAlignment="1">
      <alignment horizontal="left" wrapText="1"/>
    </xf>
    <xf numFmtId="0" fontId="0" fillId="9" borderId="32" xfId="0" applyFill="1" applyBorder="1" applyAlignment="1">
      <alignment horizontal="left" wrapText="1"/>
    </xf>
    <xf numFmtId="164" fontId="0" fillId="10" borderId="7" xfId="0" applyNumberFormat="1" applyFill="1" applyBorder="1"/>
    <xf numFmtId="164" fontId="0" fillId="3" borderId="7" xfId="0" applyNumberFormat="1" applyFill="1" applyBorder="1"/>
    <xf numFmtId="164" fontId="0" fillId="7" borderId="7" xfId="0" applyNumberFormat="1" applyFill="1" applyBorder="1"/>
    <xf numFmtId="0" fontId="1" fillId="10" borderId="11" xfId="0" applyFont="1" applyFill="1" applyBorder="1" applyAlignment="1">
      <alignment horizontal="center" wrapText="1"/>
    </xf>
    <xf numFmtId="0" fontId="1" fillId="10" borderId="12" xfId="0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12" xfId="0" applyFont="1" applyFill="1" applyBorder="1" applyAlignment="1">
      <alignment horizontal="center" wrapText="1"/>
    </xf>
    <xf numFmtId="0" fontId="0" fillId="3" borderId="13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10" borderId="11" xfId="0" applyFill="1" applyBorder="1" applyAlignment="1">
      <alignment horizontal="center"/>
    </xf>
    <xf numFmtId="0" fontId="0" fillId="10" borderId="12" xfId="0" applyFill="1" applyBorder="1" applyAlignment="1">
      <alignment horizontal="center"/>
    </xf>
    <xf numFmtId="0" fontId="1" fillId="7" borderId="11" xfId="0" applyFont="1" applyFill="1" applyBorder="1" applyAlignment="1">
      <alignment horizontal="center" wrapText="1"/>
    </xf>
    <xf numFmtId="0" fontId="1" fillId="7" borderId="12" xfId="0" applyFont="1" applyFill="1" applyBorder="1" applyAlignment="1">
      <alignment horizontal="center" wrapText="1"/>
    </xf>
    <xf numFmtId="0" fontId="0" fillId="7" borderId="13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164" fontId="0" fillId="7" borderId="10" xfId="0" applyNumberFormat="1" applyFill="1" applyBorder="1"/>
    <xf numFmtId="164" fontId="0" fillId="3" borderId="10" xfId="0" applyNumberFormat="1" applyFill="1" applyBorder="1"/>
    <xf numFmtId="164" fontId="0" fillId="10" borderId="10" xfId="0" applyNumberFormat="1" applyFill="1" applyBorder="1"/>
    <xf numFmtId="0" fontId="0" fillId="0" borderId="8" xfId="0" applyBorder="1" applyAlignment="1">
      <alignment horizontal="left" indent="1"/>
    </xf>
    <xf numFmtId="0" fontId="0" fillId="0" borderId="9" xfId="0" applyBorder="1" applyAlignment="1">
      <alignment horizontal="left" indent="1"/>
    </xf>
    <xf numFmtId="3" fontId="1" fillId="7" borderId="2" xfId="0" applyNumberFormat="1" applyFont="1" applyFill="1" applyBorder="1"/>
    <xf numFmtId="3" fontId="1" fillId="3" borderId="2" xfId="0" applyNumberFormat="1" applyFont="1" applyFill="1" applyBorder="1"/>
    <xf numFmtId="3" fontId="1" fillId="10" borderId="2" xfId="0" applyNumberFormat="1" applyFont="1" applyFill="1" applyBorder="1"/>
    <xf numFmtId="0" fontId="0" fillId="0" borderId="3" xfId="0" applyBorder="1" applyAlignment="1">
      <alignment horizontal="left" indent="1"/>
    </xf>
    <xf numFmtId="0" fontId="0" fillId="0" borderId="4" xfId="0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1" fillId="0" borderId="10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0" xfId="0" applyFont="1" applyAlignment="1">
      <alignment wrapText="1"/>
    </xf>
    <xf numFmtId="0" fontId="5" fillId="0" borderId="23" xfId="0" applyFont="1" applyBorder="1" applyAlignment="1">
      <alignment wrapText="1"/>
    </xf>
    <xf numFmtId="3" fontId="1" fillId="0" borderId="3" xfId="0" applyNumberFormat="1" applyFont="1" applyBorder="1" applyAlignment="1">
      <alignment horizontal="center" wrapText="1"/>
    </xf>
    <xf numFmtId="3" fontId="1" fillId="0" borderId="4" xfId="0" applyNumberFormat="1" applyFont="1" applyBorder="1" applyAlignment="1">
      <alignment horizontal="center" wrapText="1"/>
    </xf>
  </cellXfs>
  <cellStyles count="1">
    <cellStyle name="Normal" xfId="0" builtinId="0"/>
  </cellStyles>
  <dxfs count="1">
    <dxf>
      <font>
        <color rgb="FFFF0000"/>
      </font>
    </dxf>
  </dxfs>
  <tableStyles count="1" defaultTableStyle="TableStyleMedium9" defaultPivotStyle="PivotStyleLight16">
    <tableStyle name="Invisible" pivot="0" table="0" count="0" xr9:uid="{EAF86072-9481-4683-B71A-1EF894131FF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8"/>
  <sheetViews>
    <sheetView topLeftCell="A15" zoomScaleNormal="100" workbookViewId="0">
      <selection activeCell="T4" sqref="T4"/>
    </sheetView>
  </sheetViews>
  <sheetFormatPr defaultRowHeight="15" x14ac:dyDescent="0.25"/>
  <cols>
    <col min="1" max="1" width="32.5703125" customWidth="1"/>
    <col min="2" max="3" width="13.5703125" customWidth="1"/>
    <col min="4" max="4" width="9.140625" customWidth="1"/>
    <col min="5" max="5" width="4.42578125" customWidth="1"/>
    <col min="6" max="6" width="10.42578125" customWidth="1"/>
    <col min="7" max="7" width="10" customWidth="1"/>
    <col min="8" max="8" width="3.42578125" customWidth="1"/>
    <col min="11" max="11" width="3.42578125" customWidth="1"/>
    <col min="12" max="12" width="11.5703125" customWidth="1"/>
    <col min="13" max="13" width="5.42578125" customWidth="1"/>
    <col min="14" max="14" width="35.42578125" customWidth="1"/>
    <col min="16" max="16" width="10" customWidth="1"/>
  </cols>
  <sheetData>
    <row r="1" spans="1:17" ht="15.75" thickBot="1" x14ac:dyDescent="0.3">
      <c r="A1" s="171"/>
    </row>
    <row r="2" spans="1:17" ht="15.75" thickBot="1" x14ac:dyDescent="0.3">
      <c r="C2" s="223"/>
      <c r="D2" s="224"/>
      <c r="E2" s="225"/>
      <c r="F2" s="168"/>
      <c r="G2" s="201" t="s">
        <v>0</v>
      </c>
      <c r="H2" s="202"/>
      <c r="I2" s="202"/>
      <c r="J2" s="202"/>
      <c r="K2" s="203"/>
      <c r="L2" s="107">
        <f>SUM(I8:I53)</f>
        <v>0</v>
      </c>
      <c r="N2" s="166" t="s">
        <v>1</v>
      </c>
      <c r="O2" s="164"/>
      <c r="P2" s="164"/>
      <c r="Q2" s="165"/>
    </row>
    <row r="3" spans="1:17" x14ac:dyDescent="0.25">
      <c r="A3" s="121" t="s">
        <v>2</v>
      </c>
      <c r="B3" s="130" t="s">
        <v>3</v>
      </c>
      <c r="C3" s="179" t="s">
        <v>4</v>
      </c>
      <c r="D3" s="180"/>
      <c r="E3" s="181"/>
      <c r="F3" s="167">
        <f>IFERROR(L4/L3,0)</f>
        <v>0</v>
      </c>
      <c r="G3" s="215" t="s">
        <v>5</v>
      </c>
      <c r="H3" s="216"/>
      <c r="I3" s="216"/>
      <c r="J3" s="216"/>
      <c r="K3" s="217"/>
      <c r="L3" s="47">
        <f>+SUM(F8:G37)</f>
        <v>0</v>
      </c>
      <c r="N3" s="226" t="s">
        <v>6</v>
      </c>
      <c r="O3" s="227"/>
      <c r="P3" s="176"/>
      <c r="Q3" s="118">
        <f>SUM(F8:F18)*2.2+SUM(F23:F32)*2.2+SUM(F36:F37)*1.1</f>
        <v>0</v>
      </c>
    </row>
    <row r="4" spans="1:17" ht="15.75" thickBot="1" x14ac:dyDescent="0.3">
      <c r="A4" s="122" t="s">
        <v>7</v>
      </c>
      <c r="B4" s="131" t="s">
        <v>8</v>
      </c>
      <c r="C4" s="182" t="s">
        <v>9</v>
      </c>
      <c r="D4" s="183"/>
      <c r="E4" s="184"/>
      <c r="F4" s="163">
        <f>+SUM(I8:I53)*0.1</f>
        <v>0</v>
      </c>
      <c r="G4" s="218" t="s">
        <v>10</v>
      </c>
      <c r="H4" s="219"/>
      <c r="I4" s="219"/>
      <c r="J4" s="219"/>
      <c r="K4" s="220"/>
      <c r="L4" s="163">
        <f>+SUM(L8:L53)</f>
        <v>0</v>
      </c>
      <c r="N4" s="228"/>
      <c r="O4" s="229"/>
      <c r="P4" s="175"/>
      <c r="Q4" s="172"/>
    </row>
    <row r="5" spans="1:17" ht="15.75" thickBot="1" x14ac:dyDescent="0.3"/>
    <row r="6" spans="1:17" ht="15.75" thickBot="1" x14ac:dyDescent="0.3">
      <c r="A6" s="3" t="s">
        <v>11</v>
      </c>
      <c r="B6" s="191" t="s">
        <v>12</v>
      </c>
      <c r="C6" s="192"/>
      <c r="D6" s="4"/>
      <c r="F6" s="221" t="s">
        <v>13</v>
      </c>
      <c r="G6" s="222"/>
      <c r="I6" s="221" t="s">
        <v>14</v>
      </c>
      <c r="J6" s="222"/>
      <c r="L6" s="3" t="s">
        <v>15</v>
      </c>
      <c r="N6" s="28" t="s">
        <v>16</v>
      </c>
      <c r="O6" s="108"/>
      <c r="P6" s="108"/>
      <c r="Q6" s="12"/>
    </row>
    <row r="7" spans="1:17" x14ac:dyDescent="0.25">
      <c r="A7" s="1" t="s">
        <v>17</v>
      </c>
      <c r="B7" s="7" t="s">
        <v>18</v>
      </c>
      <c r="C7" s="2" t="s">
        <v>19</v>
      </c>
      <c r="D7" s="1" t="s">
        <v>20</v>
      </c>
      <c r="F7" s="51" t="s">
        <v>18</v>
      </c>
      <c r="G7" s="50" t="s">
        <v>19</v>
      </c>
      <c r="I7" s="51" t="s">
        <v>18</v>
      </c>
      <c r="J7" s="50" t="s">
        <v>19</v>
      </c>
      <c r="L7" s="40" t="s">
        <v>21</v>
      </c>
      <c r="N7" s="213" t="str">
        <f>IF(SUM(G8:G37)&gt;0,"Ikke muligt - SDU må ikke medfinansiere på underkonto 90","")</f>
        <v/>
      </c>
      <c r="O7" s="214"/>
      <c r="P7" s="214"/>
      <c r="Q7" s="48"/>
    </row>
    <row r="8" spans="1:17" ht="15" customHeight="1" x14ac:dyDescent="0.25">
      <c r="A8" s="132"/>
      <c r="B8" s="133"/>
      <c r="C8" s="134"/>
      <c r="D8" s="34">
        <f t="shared" ref="D8:D18" si="0">IFERROR(VLOOKUP($A8,Takstkataloget,Salgspriskolonne,FALSE),0)</f>
        <v>0</v>
      </c>
      <c r="E8" s="35"/>
      <c r="F8" s="74">
        <f t="shared" ref="F8:F18" si="1">IFERROR(VLOOKUP($A8,Takstkataloget,Kostpriskolonne,FALSE),0)*B8</f>
        <v>0</v>
      </c>
      <c r="G8" s="74">
        <f t="shared" ref="G8:G18" si="2">IFERROR(VLOOKUP($A8,Takstkataloget,Kostpriskolonne,FALSE),0)*C8</f>
        <v>0</v>
      </c>
      <c r="H8" s="35"/>
      <c r="I8" s="76">
        <f t="shared" ref="I8:I18" si="3">IFERROR(VLOOKUP($A8,Takstkataloget,Salgspriskolonne,FALSE),0)*B8</f>
        <v>0</v>
      </c>
      <c r="J8" s="76">
        <f t="shared" ref="J8:J18" si="4">IFERROR(VLOOKUP($A8,Takstkataloget,Salgspriskolonne,FALSE),0)*C8</f>
        <v>0</v>
      </c>
      <c r="L8" s="77">
        <f>+I8-F8</f>
        <v>0</v>
      </c>
      <c r="N8" s="204" t="str">
        <f>IF(SUM(F8:F18)*2.2+SUM(F23:F32)*2.2+SUM(F36:F37)*1.1&gt;L2,"Ikke muligt. SDU skal have dækket de langsigtede omkostninger, som er defineret som direkte omkostninger (løn + drift) plus 120 % samt 10 % på evt. viderefakturerede omkostninger","")</f>
        <v/>
      </c>
      <c r="O8" s="205"/>
      <c r="P8" s="205"/>
      <c r="Q8" s="206"/>
    </row>
    <row r="9" spans="1:17" x14ac:dyDescent="0.25">
      <c r="A9" s="135"/>
      <c r="B9" s="136"/>
      <c r="C9" s="137"/>
      <c r="D9" s="34">
        <f t="shared" si="0"/>
        <v>0</v>
      </c>
      <c r="E9" s="35"/>
      <c r="F9" s="53">
        <f t="shared" si="1"/>
        <v>0</v>
      </c>
      <c r="G9" s="53">
        <f t="shared" si="2"/>
        <v>0</v>
      </c>
      <c r="H9" s="35"/>
      <c r="I9" s="55">
        <f t="shared" si="3"/>
        <v>0</v>
      </c>
      <c r="J9" s="55">
        <f t="shared" si="4"/>
        <v>0</v>
      </c>
      <c r="L9" s="54">
        <f t="shared" ref="L9:L58" si="5">+I9-F9</f>
        <v>0</v>
      </c>
      <c r="N9" s="204"/>
      <c r="O9" s="205"/>
      <c r="P9" s="205"/>
      <c r="Q9" s="206"/>
    </row>
    <row r="10" spans="1:17" x14ac:dyDescent="0.25">
      <c r="A10" s="135"/>
      <c r="B10" s="136"/>
      <c r="C10" s="137"/>
      <c r="D10" s="34">
        <f t="shared" si="0"/>
        <v>0</v>
      </c>
      <c r="E10" s="35"/>
      <c r="F10" s="53">
        <f t="shared" si="1"/>
        <v>0</v>
      </c>
      <c r="G10" s="53">
        <f t="shared" si="2"/>
        <v>0</v>
      </c>
      <c r="H10" s="35"/>
      <c r="I10" s="55">
        <f t="shared" si="3"/>
        <v>0</v>
      </c>
      <c r="J10" s="55">
        <f t="shared" si="4"/>
        <v>0</v>
      </c>
      <c r="L10" s="54">
        <f t="shared" si="5"/>
        <v>0</v>
      </c>
      <c r="N10" s="204"/>
      <c r="O10" s="205"/>
      <c r="P10" s="205"/>
      <c r="Q10" s="206"/>
    </row>
    <row r="11" spans="1:17" ht="15" customHeight="1" x14ac:dyDescent="0.25">
      <c r="A11" s="135"/>
      <c r="B11" s="136"/>
      <c r="C11" s="137"/>
      <c r="D11" s="34">
        <f t="shared" si="0"/>
        <v>0</v>
      </c>
      <c r="E11" s="35"/>
      <c r="F11" s="53">
        <f t="shared" si="1"/>
        <v>0</v>
      </c>
      <c r="G11" s="53">
        <f t="shared" si="2"/>
        <v>0</v>
      </c>
      <c r="H11" s="35"/>
      <c r="I11" s="55">
        <f t="shared" si="3"/>
        <v>0</v>
      </c>
      <c r="J11" s="55">
        <f t="shared" si="4"/>
        <v>0</v>
      </c>
      <c r="L11" s="54">
        <f t="shared" si="5"/>
        <v>0</v>
      </c>
      <c r="N11" s="207" t="str">
        <f>IF(AND(N8="",F4&gt;L4),"Vær opmærksom på, at instituttets indtjening fra overhead er mindre end den universitetsafgift der skal betales","")</f>
        <v/>
      </c>
      <c r="O11" s="208"/>
      <c r="P11" s="208"/>
      <c r="Q11" s="209"/>
    </row>
    <row r="12" spans="1:17" x14ac:dyDescent="0.25">
      <c r="A12" s="135"/>
      <c r="B12" s="136"/>
      <c r="C12" s="137"/>
      <c r="D12" s="34">
        <f t="shared" si="0"/>
        <v>0</v>
      </c>
      <c r="E12" s="35"/>
      <c r="F12" s="53">
        <f t="shared" si="1"/>
        <v>0</v>
      </c>
      <c r="G12" s="53">
        <f t="shared" si="2"/>
        <v>0</v>
      </c>
      <c r="H12" s="35"/>
      <c r="I12" s="55">
        <f t="shared" si="3"/>
        <v>0</v>
      </c>
      <c r="J12" s="55">
        <f t="shared" si="4"/>
        <v>0</v>
      </c>
      <c r="L12" s="54">
        <f t="shared" si="5"/>
        <v>0</v>
      </c>
      <c r="N12" s="207"/>
      <c r="O12" s="208"/>
      <c r="P12" s="208"/>
      <c r="Q12" s="209"/>
    </row>
    <row r="13" spans="1:17" x14ac:dyDescent="0.25">
      <c r="A13" s="135"/>
      <c r="B13" s="136"/>
      <c r="C13" s="137"/>
      <c r="D13" s="34">
        <f t="shared" si="0"/>
        <v>0</v>
      </c>
      <c r="E13" s="35"/>
      <c r="F13" s="53">
        <f t="shared" si="1"/>
        <v>0</v>
      </c>
      <c r="G13" s="53">
        <f t="shared" si="2"/>
        <v>0</v>
      </c>
      <c r="H13" s="35"/>
      <c r="I13" s="55">
        <f t="shared" si="3"/>
        <v>0</v>
      </c>
      <c r="J13" s="55">
        <f t="shared" si="4"/>
        <v>0</v>
      </c>
      <c r="L13" s="54">
        <f t="shared" si="5"/>
        <v>0</v>
      </c>
      <c r="N13" s="207"/>
      <c r="O13" s="208"/>
      <c r="P13" s="208"/>
      <c r="Q13" s="209"/>
    </row>
    <row r="14" spans="1:17" ht="15.75" thickBot="1" x14ac:dyDescent="0.3">
      <c r="A14" s="135"/>
      <c r="B14" s="136"/>
      <c r="C14" s="137"/>
      <c r="D14" s="34">
        <f t="shared" si="0"/>
        <v>0</v>
      </c>
      <c r="E14" s="35"/>
      <c r="F14" s="53">
        <f t="shared" si="1"/>
        <v>0</v>
      </c>
      <c r="G14" s="53">
        <f t="shared" si="2"/>
        <v>0</v>
      </c>
      <c r="H14" s="35"/>
      <c r="I14" s="55">
        <f t="shared" si="3"/>
        <v>0</v>
      </c>
      <c r="J14" s="55">
        <f t="shared" si="4"/>
        <v>0</v>
      </c>
      <c r="L14" s="54">
        <f t="shared" si="5"/>
        <v>0</v>
      </c>
      <c r="N14" s="210"/>
      <c r="O14" s="211"/>
      <c r="P14" s="211"/>
      <c r="Q14" s="212"/>
    </row>
    <row r="15" spans="1:17" x14ac:dyDescent="0.25">
      <c r="A15" s="135"/>
      <c r="B15" s="136"/>
      <c r="C15" s="137"/>
      <c r="D15" s="34">
        <f t="shared" si="0"/>
        <v>0</v>
      </c>
      <c r="E15" s="35"/>
      <c r="F15" s="53">
        <f t="shared" si="1"/>
        <v>0</v>
      </c>
      <c r="G15" s="53">
        <f t="shared" si="2"/>
        <v>0</v>
      </c>
      <c r="H15" s="35"/>
      <c r="I15" s="55">
        <f t="shared" si="3"/>
        <v>0</v>
      </c>
      <c r="J15" s="55">
        <f t="shared" si="4"/>
        <v>0</v>
      </c>
      <c r="L15" s="54">
        <f t="shared" si="5"/>
        <v>0</v>
      </c>
    </row>
    <row r="16" spans="1:17" x14ac:dyDescent="0.25">
      <c r="A16" s="135"/>
      <c r="B16" s="136"/>
      <c r="C16" s="137"/>
      <c r="D16" s="34">
        <f t="shared" si="0"/>
        <v>0</v>
      </c>
      <c r="E16" s="35"/>
      <c r="F16" s="53">
        <f t="shared" si="1"/>
        <v>0</v>
      </c>
      <c r="G16" s="53">
        <f t="shared" si="2"/>
        <v>0</v>
      </c>
      <c r="H16" s="35"/>
      <c r="I16" s="55">
        <f t="shared" si="3"/>
        <v>0</v>
      </c>
      <c r="J16" s="55">
        <f t="shared" si="4"/>
        <v>0</v>
      </c>
      <c r="L16" s="54">
        <f t="shared" si="5"/>
        <v>0</v>
      </c>
    </row>
    <row r="17" spans="1:17" x14ac:dyDescent="0.25">
      <c r="A17" s="135"/>
      <c r="B17" s="136"/>
      <c r="C17" s="137"/>
      <c r="D17" s="34">
        <f t="shared" si="0"/>
        <v>0</v>
      </c>
      <c r="E17" s="35"/>
      <c r="F17" s="53">
        <f t="shared" si="1"/>
        <v>0</v>
      </c>
      <c r="G17" s="53">
        <f t="shared" si="2"/>
        <v>0</v>
      </c>
      <c r="H17" s="35"/>
      <c r="I17" s="55">
        <f t="shared" si="3"/>
        <v>0</v>
      </c>
      <c r="J17" s="55">
        <f t="shared" si="4"/>
        <v>0</v>
      </c>
      <c r="L17" s="54">
        <f t="shared" si="5"/>
        <v>0</v>
      </c>
    </row>
    <row r="18" spans="1:17" x14ac:dyDescent="0.25">
      <c r="A18" s="138"/>
      <c r="B18" s="139"/>
      <c r="C18" s="140"/>
      <c r="D18" s="75">
        <f t="shared" si="0"/>
        <v>0</v>
      </c>
      <c r="E18" s="35"/>
      <c r="F18" s="53">
        <f t="shared" si="1"/>
        <v>0</v>
      </c>
      <c r="G18" s="53">
        <f t="shared" si="2"/>
        <v>0</v>
      </c>
      <c r="H18" s="35"/>
      <c r="I18" s="55">
        <f t="shared" si="3"/>
        <v>0</v>
      </c>
      <c r="J18" s="55">
        <f t="shared" si="4"/>
        <v>0</v>
      </c>
      <c r="L18" s="54">
        <f t="shared" si="5"/>
        <v>0</v>
      </c>
    </row>
    <row r="19" spans="1:17" x14ac:dyDescent="0.25">
      <c r="F19" s="5"/>
      <c r="G19" s="5"/>
      <c r="I19" s="5"/>
      <c r="J19" s="5"/>
      <c r="L19" s="5"/>
    </row>
    <row r="20" spans="1:17" ht="15.75" thickBot="1" x14ac:dyDescent="0.3">
      <c r="F20" s="5"/>
      <c r="G20" s="5"/>
      <c r="I20" s="5"/>
      <c r="J20" s="5"/>
      <c r="L20" s="5"/>
    </row>
    <row r="21" spans="1:17" ht="15.75" thickBot="1" x14ac:dyDescent="0.3">
      <c r="A21" s="3" t="s">
        <v>22</v>
      </c>
      <c r="B21" s="191" t="s">
        <v>23</v>
      </c>
      <c r="C21" s="192"/>
      <c r="D21" s="13"/>
      <c r="E21" s="35"/>
      <c r="F21" s="14"/>
      <c r="G21" s="14"/>
      <c r="H21" s="35"/>
      <c r="I21" s="14"/>
      <c r="J21" s="14"/>
      <c r="L21" s="14">
        <f t="shared" si="5"/>
        <v>0</v>
      </c>
      <c r="N21" s="28" t="s">
        <v>24</v>
      </c>
      <c r="O21" s="108"/>
      <c r="P21" s="108"/>
      <c r="Q21" s="12"/>
    </row>
    <row r="22" spans="1:17" x14ac:dyDescent="0.25">
      <c r="A22" s="1" t="s">
        <v>25</v>
      </c>
      <c r="B22" s="7" t="s">
        <v>26</v>
      </c>
      <c r="C22" s="2" t="s">
        <v>27</v>
      </c>
      <c r="D22" s="36" t="s">
        <v>28</v>
      </c>
      <c r="E22" s="35"/>
      <c r="F22" s="14"/>
      <c r="G22" s="14"/>
      <c r="H22" s="35"/>
      <c r="I22" s="14"/>
      <c r="J22" s="14"/>
      <c r="L22" s="14">
        <f t="shared" si="5"/>
        <v>0</v>
      </c>
      <c r="N22" s="213"/>
      <c r="O22" s="214"/>
      <c r="P22" s="214"/>
      <c r="Q22" s="48"/>
    </row>
    <row r="23" spans="1:17" x14ac:dyDescent="0.25">
      <c r="A23" s="141"/>
      <c r="B23" s="142">
        <v>1</v>
      </c>
      <c r="C23" s="143"/>
      <c r="D23" s="144"/>
      <c r="E23" s="35"/>
      <c r="F23" s="53">
        <f>+$D23*B23</f>
        <v>0</v>
      </c>
      <c r="G23" s="53">
        <f>+$D23*C23</f>
        <v>0</v>
      </c>
      <c r="H23" s="35"/>
      <c r="I23" s="55">
        <f>(IFERROR(VLOOKUP($B$3,Takstkatalog!$R$4:$S$7,2,),0)*$D23+$D23)*B23</f>
        <v>0</v>
      </c>
      <c r="J23" s="55">
        <f>(IFERROR(VLOOKUP($B$3,Takstkatalog!$R$4:$S$7,2,),0)*$D23+$D23)*C23</f>
        <v>0</v>
      </c>
      <c r="L23" s="54">
        <f t="shared" si="5"/>
        <v>0</v>
      </c>
      <c r="N23" s="204" t="str">
        <f>IF(F4&gt;L4,"Vær opmærksom på, at instituttets indtjening fra overhead er mindre end den universitetsafgift der skal betales","")</f>
        <v/>
      </c>
      <c r="O23" s="205"/>
      <c r="P23" s="205"/>
      <c r="Q23" s="48"/>
    </row>
    <row r="24" spans="1:17" x14ac:dyDescent="0.25">
      <c r="A24" s="141"/>
      <c r="B24" s="142">
        <v>1</v>
      </c>
      <c r="C24" s="143"/>
      <c r="D24" s="144"/>
      <c r="E24" s="35"/>
      <c r="F24" s="53">
        <f t="shared" ref="F24:F32" si="6">+$D24*B24</f>
        <v>0</v>
      </c>
      <c r="G24" s="53">
        <f t="shared" ref="G24:G32" si="7">+$D24*C24</f>
        <v>0</v>
      </c>
      <c r="H24" s="35"/>
      <c r="I24" s="55">
        <f>(IFERROR(VLOOKUP($B$3,Takstkatalog!$R$4:$S$7,2,),0)*$D24+$D24)*B24</f>
        <v>0</v>
      </c>
      <c r="J24" s="55">
        <f>(IFERROR(VLOOKUP($B$3,Takstkatalog!$R$4:$S$7,2,),0)*$D24+$D24)*C24</f>
        <v>0</v>
      </c>
      <c r="L24" s="54">
        <f t="shared" si="5"/>
        <v>0</v>
      </c>
      <c r="N24" s="204"/>
      <c r="O24" s="205"/>
      <c r="P24" s="205"/>
      <c r="Q24" s="48"/>
    </row>
    <row r="25" spans="1:17" x14ac:dyDescent="0.25">
      <c r="A25" s="141"/>
      <c r="B25" s="142">
        <v>1</v>
      </c>
      <c r="C25" s="143"/>
      <c r="D25" s="144"/>
      <c r="E25" s="35"/>
      <c r="F25" s="53">
        <f t="shared" si="6"/>
        <v>0</v>
      </c>
      <c r="G25" s="53">
        <f t="shared" si="7"/>
        <v>0</v>
      </c>
      <c r="H25" s="35"/>
      <c r="I25" s="55">
        <f>(IFERROR(VLOOKUP($B$3,Takstkatalog!$R$4:$S$7,2,),0)*$D25+$D25)*B25</f>
        <v>0</v>
      </c>
      <c r="J25" s="55">
        <f>(IFERROR(VLOOKUP($B$3,Takstkatalog!$R$4:$S$7,2,),0)*$D25+$D25)*C25</f>
        <v>0</v>
      </c>
      <c r="L25" s="54">
        <f t="shared" si="5"/>
        <v>0</v>
      </c>
      <c r="N25" s="204"/>
      <c r="O25" s="205"/>
      <c r="P25" s="205"/>
      <c r="Q25" s="48"/>
    </row>
    <row r="26" spans="1:17" x14ac:dyDescent="0.25">
      <c r="A26" s="141"/>
      <c r="B26" s="142">
        <v>1</v>
      </c>
      <c r="C26" s="143"/>
      <c r="D26" s="144"/>
      <c r="E26" s="35"/>
      <c r="F26" s="53">
        <f t="shared" si="6"/>
        <v>0</v>
      </c>
      <c r="G26" s="53">
        <f t="shared" si="7"/>
        <v>0</v>
      </c>
      <c r="H26" s="35"/>
      <c r="I26" s="55">
        <f>(IFERROR(VLOOKUP($B$3,Takstkatalog!$R$4:$S$7,2,),0)*$D26+$D26)*B26</f>
        <v>0</v>
      </c>
      <c r="J26" s="55">
        <f>(IFERROR(VLOOKUP($B$3,Takstkatalog!$R$4:$S$7,2,),0)*$D26+$D26)*C26</f>
        <v>0</v>
      </c>
      <c r="L26" s="54">
        <f t="shared" si="5"/>
        <v>0</v>
      </c>
      <c r="N26" s="204" t="str">
        <f>IF(AND(F3&lt;44%,L3&gt;0),"Det anbefales at søge et overhead (Total OH-procent) fra eksterne midler på mindst 44 %","")</f>
        <v/>
      </c>
      <c r="O26" s="205"/>
      <c r="P26" s="205"/>
      <c r="Q26" s="48"/>
    </row>
    <row r="27" spans="1:17" x14ac:dyDescent="0.25">
      <c r="A27" s="141"/>
      <c r="B27" s="142">
        <v>1</v>
      </c>
      <c r="C27" s="143"/>
      <c r="D27" s="144"/>
      <c r="E27" s="35"/>
      <c r="F27" s="53">
        <f t="shared" si="6"/>
        <v>0</v>
      </c>
      <c r="G27" s="53">
        <f t="shared" si="7"/>
        <v>0</v>
      </c>
      <c r="H27" s="35"/>
      <c r="I27" s="55">
        <f>(IFERROR(VLOOKUP($B$3,Takstkatalog!$R$4:$S$7,2,),0)*$D27+$D27)*B27</f>
        <v>0</v>
      </c>
      <c r="J27" s="55">
        <f>(IFERROR(VLOOKUP($B$3,Takstkatalog!$R$4:$S$7,2,),0)*$D27+$D27)*C27</f>
        <v>0</v>
      </c>
      <c r="L27" s="54">
        <f t="shared" si="5"/>
        <v>0</v>
      </c>
      <c r="N27" s="204"/>
      <c r="O27" s="205"/>
      <c r="P27" s="205"/>
      <c r="Q27" s="48"/>
    </row>
    <row r="28" spans="1:17" x14ac:dyDescent="0.25">
      <c r="A28" s="141"/>
      <c r="B28" s="142">
        <v>1</v>
      </c>
      <c r="C28" s="143"/>
      <c r="D28" s="144"/>
      <c r="E28" s="35"/>
      <c r="F28" s="53">
        <f t="shared" si="6"/>
        <v>0</v>
      </c>
      <c r="G28" s="53">
        <f t="shared" si="7"/>
        <v>0</v>
      </c>
      <c r="H28" s="35"/>
      <c r="I28" s="55">
        <f>(IFERROR(VLOOKUP($B$3,Takstkatalog!$R$4:$S$7,2,),0)*$D28+$D28)*B28</f>
        <v>0</v>
      </c>
      <c r="J28" s="55">
        <f>(IFERROR(VLOOKUP($B$3,Takstkatalog!$R$4:$S$7,2,),0)*$D28+$D28)*C28</f>
        <v>0</v>
      </c>
      <c r="L28" s="54">
        <f t="shared" si="5"/>
        <v>0</v>
      </c>
      <c r="N28" s="204"/>
      <c r="O28" s="205"/>
      <c r="P28" s="205"/>
      <c r="Q28" s="48"/>
    </row>
    <row r="29" spans="1:17" ht="15.75" thickBot="1" x14ac:dyDescent="0.3">
      <c r="A29" s="141"/>
      <c r="B29" s="142">
        <v>1</v>
      </c>
      <c r="C29" s="143"/>
      <c r="D29" s="144"/>
      <c r="E29" s="35"/>
      <c r="F29" s="53">
        <f t="shared" si="6"/>
        <v>0</v>
      </c>
      <c r="G29" s="53">
        <f t="shared" si="7"/>
        <v>0</v>
      </c>
      <c r="H29" s="35"/>
      <c r="I29" s="55">
        <f>(IFERROR(VLOOKUP($B$3,Takstkatalog!$R$4:$S$7,2,),0)*$D29+$D29)*B29</f>
        <v>0</v>
      </c>
      <c r="J29" s="55">
        <f>(IFERROR(VLOOKUP($B$3,Takstkatalog!$R$4:$S$7,2,),0)*$D29+$D29)*C29</f>
        <v>0</v>
      </c>
      <c r="L29" s="54">
        <f t="shared" si="5"/>
        <v>0</v>
      </c>
      <c r="N29" s="119"/>
      <c r="O29" s="120"/>
      <c r="P29" s="120"/>
      <c r="Q29" s="49"/>
    </row>
    <row r="30" spans="1:17" x14ac:dyDescent="0.25">
      <c r="A30" s="141"/>
      <c r="B30" s="142">
        <v>1</v>
      </c>
      <c r="C30" s="143"/>
      <c r="D30" s="144"/>
      <c r="E30" s="35"/>
      <c r="F30" s="53">
        <f t="shared" si="6"/>
        <v>0</v>
      </c>
      <c r="G30" s="53">
        <f t="shared" si="7"/>
        <v>0</v>
      </c>
      <c r="H30" s="35"/>
      <c r="I30" s="55">
        <f>(IFERROR(VLOOKUP($B$3,Takstkatalog!$R$4:$S$7,2,),0)*$D30+$D30)*B30</f>
        <v>0</v>
      </c>
      <c r="J30" s="55">
        <f>(IFERROR(VLOOKUP($B$3,Takstkatalog!$R$4:$S$7,2,),0)*$D30+$D30)*C30</f>
        <v>0</v>
      </c>
      <c r="L30" s="54">
        <f t="shared" si="5"/>
        <v>0</v>
      </c>
    </row>
    <row r="31" spans="1:17" x14ac:dyDescent="0.25">
      <c r="A31" s="141"/>
      <c r="B31" s="142">
        <v>1</v>
      </c>
      <c r="C31" s="143"/>
      <c r="D31" s="144"/>
      <c r="E31" s="35"/>
      <c r="F31" s="53">
        <f t="shared" si="6"/>
        <v>0</v>
      </c>
      <c r="G31" s="53">
        <f t="shared" si="7"/>
        <v>0</v>
      </c>
      <c r="H31" s="35"/>
      <c r="I31" s="55">
        <f>(IFERROR(VLOOKUP($B$3,Takstkatalog!$R$4:$S$7,2,),0)*$D31+$D31)*B31</f>
        <v>0</v>
      </c>
      <c r="J31" s="55">
        <f>(IFERROR(VLOOKUP($B$3,Takstkatalog!$R$4:$S$7,2,),0)*$D31+$D31)*C31</f>
        <v>0</v>
      </c>
      <c r="L31" s="54">
        <f t="shared" si="5"/>
        <v>0</v>
      </c>
    </row>
    <row r="32" spans="1:17" x14ac:dyDescent="0.25">
      <c r="A32" s="145"/>
      <c r="B32" s="146">
        <v>1</v>
      </c>
      <c r="C32" s="147"/>
      <c r="D32" s="148"/>
      <c r="E32" s="35"/>
      <c r="F32" s="53">
        <f t="shared" si="6"/>
        <v>0</v>
      </c>
      <c r="G32" s="53">
        <f t="shared" si="7"/>
        <v>0</v>
      </c>
      <c r="H32" s="35"/>
      <c r="I32" s="55">
        <f>(IFERROR(VLOOKUP($B$3,Takstkatalog!$R$4:$S$7,2,),0)*$D32+$D32)*B32</f>
        <v>0</v>
      </c>
      <c r="J32" s="55">
        <f>(IFERROR(VLOOKUP($B$3,Takstkatalog!$R$4:$S$7,2,),0)*$D32+$D32)*C32</f>
        <v>0</v>
      </c>
      <c r="L32" s="54">
        <f t="shared" si="5"/>
        <v>0</v>
      </c>
    </row>
    <row r="33" spans="1:12" x14ac:dyDescent="0.25">
      <c r="F33" s="5"/>
      <c r="G33" s="5"/>
      <c r="I33" s="5"/>
      <c r="J33" s="5"/>
      <c r="L33" s="5"/>
    </row>
    <row r="34" spans="1:12" x14ac:dyDescent="0.25">
      <c r="A34" s="3" t="s">
        <v>29</v>
      </c>
      <c r="B34" s="191" t="s">
        <v>23</v>
      </c>
      <c r="C34" s="192"/>
      <c r="D34" s="13"/>
      <c r="F34" s="5"/>
      <c r="G34" s="5"/>
      <c r="I34" s="5"/>
      <c r="J34" s="5"/>
      <c r="L34" s="5"/>
    </row>
    <row r="35" spans="1:12" x14ac:dyDescent="0.25">
      <c r="A35" s="1" t="s">
        <v>25</v>
      </c>
      <c r="B35" s="7" t="s">
        <v>26</v>
      </c>
      <c r="C35" s="2"/>
      <c r="D35" s="36" t="s">
        <v>28</v>
      </c>
      <c r="F35" s="5"/>
      <c r="G35" s="5"/>
      <c r="I35" s="5"/>
      <c r="J35" s="5"/>
      <c r="L35" s="5"/>
    </row>
    <row r="36" spans="1:12" x14ac:dyDescent="0.25">
      <c r="A36" s="141"/>
      <c r="B36" s="142">
        <v>1</v>
      </c>
      <c r="C36" s="173"/>
      <c r="D36" s="144"/>
      <c r="E36" s="35"/>
      <c r="F36" s="53">
        <f>+$D36</f>
        <v>0</v>
      </c>
      <c r="G36" s="39"/>
      <c r="H36" s="35"/>
      <c r="I36" s="55">
        <f>+($D36*Takstkatalog!$S$12)+$D36</f>
        <v>0</v>
      </c>
      <c r="J36" s="39"/>
      <c r="L36" s="54">
        <f>+$I36-$F36</f>
        <v>0</v>
      </c>
    </row>
    <row r="37" spans="1:12" x14ac:dyDescent="0.25">
      <c r="A37" s="145"/>
      <c r="B37" s="146">
        <v>1</v>
      </c>
      <c r="C37" s="174"/>
      <c r="D37" s="148"/>
      <c r="E37" s="35"/>
      <c r="F37" s="53">
        <f>+$D37</f>
        <v>0</v>
      </c>
      <c r="G37" s="39"/>
      <c r="H37" s="35"/>
      <c r="I37" s="55">
        <f>+($D37*Takstkatalog!$S$12)+$D37</f>
        <v>0</v>
      </c>
      <c r="J37" s="39"/>
      <c r="L37" s="54">
        <f>+$I37-$F37</f>
        <v>0</v>
      </c>
    </row>
    <row r="38" spans="1:12" x14ac:dyDescent="0.25">
      <c r="F38" s="5"/>
      <c r="G38" s="5"/>
      <c r="I38" s="5"/>
      <c r="J38" s="5"/>
      <c r="L38" s="5"/>
    </row>
    <row r="39" spans="1:12" x14ac:dyDescent="0.25">
      <c r="A39" s="3" t="s">
        <v>30</v>
      </c>
      <c r="B39" s="197" t="s">
        <v>31</v>
      </c>
      <c r="C39" s="195" t="s">
        <v>32</v>
      </c>
      <c r="D39" s="13"/>
      <c r="E39" s="35"/>
      <c r="F39" s="14"/>
      <c r="G39" s="14"/>
      <c r="H39" s="35"/>
      <c r="I39" s="14"/>
      <c r="J39" s="14"/>
      <c r="L39" s="14">
        <f t="shared" si="5"/>
        <v>0</v>
      </c>
    </row>
    <row r="40" spans="1:12" x14ac:dyDescent="0.25">
      <c r="A40" s="1" t="s">
        <v>33</v>
      </c>
      <c r="B40" s="198"/>
      <c r="C40" s="196"/>
      <c r="D40" s="36" t="s">
        <v>28</v>
      </c>
      <c r="E40" s="35"/>
      <c r="F40" s="14"/>
      <c r="G40" s="14"/>
      <c r="H40" s="35"/>
      <c r="I40" s="14"/>
      <c r="J40" s="14"/>
      <c r="L40" s="14">
        <f t="shared" si="5"/>
        <v>0</v>
      </c>
    </row>
    <row r="41" spans="1:12" x14ac:dyDescent="0.25">
      <c r="A41" s="141"/>
      <c r="B41" s="149"/>
      <c r="C41" s="150"/>
      <c r="D41" s="37">
        <f>FLOOR(IFERROR(VLOOKUP($A41,Afregningskatalog,Afregningskolonne,FALSE),0)*IF(B41="Kun Ansøgt",SUM($F$8:$F$32),SUM($F$8:$G$32)),100)</f>
        <v>0</v>
      </c>
      <c r="E41" s="35"/>
      <c r="F41" s="52"/>
      <c r="G41" s="52"/>
      <c r="H41" s="35"/>
      <c r="I41" s="55">
        <f>+IF(C41="Bevillingsgiver",D41,IF(C41="Deles",D41/SUM($I$8:$J$32)*SUM($I$8:$I$32),0))</f>
        <v>0</v>
      </c>
      <c r="J41" s="55">
        <f>+IF(C41="SDU",D41,IF(C41="Deles",D41/SUM($I$8:$J$32)*SUM($J$8:$J$32),0))</f>
        <v>0</v>
      </c>
      <c r="L41" s="54">
        <f t="shared" si="5"/>
        <v>0</v>
      </c>
    </row>
    <row r="42" spans="1:12" x14ac:dyDescent="0.25">
      <c r="A42" s="141"/>
      <c r="B42" s="151"/>
      <c r="C42" s="152"/>
      <c r="D42" s="37">
        <f>FLOOR(IFERROR(VLOOKUP($A42,Afregningskatalog,Afregningskolonne,FALSE),0)*IF(B42="Kun Ansøgt",SUM($F$8:$F$32),SUM($F$8:$G$32)),100)</f>
        <v>0</v>
      </c>
      <c r="E42" s="35"/>
      <c r="F42" s="52"/>
      <c r="G42" s="52"/>
      <c r="H42" s="35"/>
      <c r="I42" s="55">
        <f t="shared" ref="I42:I43" si="8">+IF(C42="Bevillingsgiver",D42,IF(C42="Deles",D42/SUM($I$8:$J$32)*SUM($I$8:$I$32),0))</f>
        <v>0</v>
      </c>
      <c r="J42" s="55">
        <f t="shared" ref="J42:J43" si="9">+IF(C42="SDU",D42,IF(C42="Deles",D42/SUM($I$8:$J$32)*SUM($J$8:$J$32),0))</f>
        <v>0</v>
      </c>
      <c r="L42" s="54">
        <f t="shared" si="5"/>
        <v>0</v>
      </c>
    </row>
    <row r="43" spans="1:12" x14ac:dyDescent="0.25">
      <c r="A43" s="145"/>
      <c r="B43" s="153"/>
      <c r="C43" s="154"/>
      <c r="D43" s="38">
        <f>FLOOR(IFERROR(VLOOKUP($A43,Afregningskatalog,Afregningskolonne,FALSE),0)*IF(B43="Kun Ansøgt",SUM($F$8:$F$32),SUM($F$8:$G$32)),100)</f>
        <v>0</v>
      </c>
      <c r="E43" s="35"/>
      <c r="F43" s="52"/>
      <c r="G43" s="52"/>
      <c r="H43" s="35"/>
      <c r="I43" s="55">
        <f t="shared" si="8"/>
        <v>0</v>
      </c>
      <c r="J43" s="55">
        <f t="shared" si="9"/>
        <v>0</v>
      </c>
      <c r="L43" s="54">
        <f t="shared" si="5"/>
        <v>0</v>
      </c>
    </row>
    <row r="44" spans="1:12" x14ac:dyDescent="0.25">
      <c r="A44" s="106" t="s">
        <v>34</v>
      </c>
      <c r="D44" s="35"/>
      <c r="E44" s="35"/>
      <c r="F44" s="14"/>
      <c r="G44" s="14"/>
      <c r="H44" s="35"/>
      <c r="I44" s="14"/>
      <c r="J44" s="14"/>
      <c r="L44" s="14">
        <f t="shared" si="5"/>
        <v>0</v>
      </c>
    </row>
    <row r="45" spans="1:12" x14ac:dyDescent="0.25">
      <c r="D45" s="35"/>
      <c r="E45" s="35"/>
      <c r="F45" s="14"/>
      <c r="G45" s="14"/>
      <c r="H45" s="35"/>
      <c r="I45" s="14"/>
      <c r="J45" s="14"/>
      <c r="L45" s="14"/>
    </row>
    <row r="46" spans="1:12" ht="21.75" customHeight="1" x14ac:dyDescent="0.25">
      <c r="A46" s="72" t="s">
        <v>35</v>
      </c>
      <c r="B46" s="185" t="s">
        <v>36</v>
      </c>
      <c r="C46" s="186"/>
      <c r="D46" s="73" t="s">
        <v>37</v>
      </c>
      <c r="E46" s="35"/>
      <c r="F46" s="14"/>
      <c r="G46" s="14"/>
      <c r="H46" s="35"/>
      <c r="I46" s="14"/>
      <c r="J46" s="14"/>
      <c r="L46" s="14">
        <f t="shared" si="5"/>
        <v>0</v>
      </c>
    </row>
    <row r="47" spans="1:12" x14ac:dyDescent="0.25">
      <c r="A47" s="5" t="s">
        <v>38</v>
      </c>
      <c r="B47" s="189" t="s">
        <v>39</v>
      </c>
      <c r="C47" s="190"/>
      <c r="D47" s="155"/>
      <c r="E47" s="35"/>
      <c r="F47" s="39"/>
      <c r="G47" s="39"/>
      <c r="H47" s="35"/>
      <c r="I47" s="55">
        <f>IF(B47="Bevillingsgiver",SUM(I8:I32)*D47,0)</f>
        <v>0</v>
      </c>
      <c r="J47" s="55">
        <f>IF(B47="SDU",SUM(I8:I32)*D47,0)</f>
        <v>0</v>
      </c>
      <c r="L47" s="54">
        <f t="shared" si="5"/>
        <v>0</v>
      </c>
    </row>
    <row r="48" spans="1:12" x14ac:dyDescent="0.25">
      <c r="A48" s="5" t="s">
        <v>40</v>
      </c>
      <c r="B48" s="187" t="s">
        <v>8</v>
      </c>
      <c r="C48" s="188"/>
      <c r="D48" s="155"/>
      <c r="E48" s="35"/>
      <c r="F48" s="39"/>
      <c r="G48" s="39"/>
      <c r="H48" s="35"/>
      <c r="I48" s="39"/>
      <c r="J48" s="55">
        <f>+SUM(J8:J32)*D48</f>
        <v>0</v>
      </c>
      <c r="L48" s="54"/>
    </row>
    <row r="49" spans="1:12" ht="27.75" customHeight="1" x14ac:dyDescent="0.25">
      <c r="A49" s="72" t="s">
        <v>41</v>
      </c>
      <c r="B49" s="185" t="s">
        <v>36</v>
      </c>
      <c r="C49" s="186"/>
      <c r="D49" s="73" t="s">
        <v>28</v>
      </c>
      <c r="E49" s="35"/>
      <c r="F49" s="39"/>
      <c r="G49" s="39"/>
      <c r="H49" s="35"/>
      <c r="I49" s="55"/>
      <c r="J49" s="55"/>
      <c r="L49" s="54"/>
    </row>
    <row r="50" spans="1:12" x14ac:dyDescent="0.25">
      <c r="A50" s="4" t="s">
        <v>42</v>
      </c>
      <c r="B50" s="199" t="s">
        <v>39</v>
      </c>
      <c r="C50" s="200"/>
      <c r="D50" s="156"/>
      <c r="E50" s="35"/>
      <c r="F50" s="39"/>
      <c r="G50" s="39"/>
      <c r="H50" s="35"/>
      <c r="I50" s="55">
        <f>IF(B50="Bevillingsgiver",D50,0)</f>
        <v>0</v>
      </c>
      <c r="J50" s="55">
        <f>IF(B50="SDU",D50,0)</f>
        <v>0</v>
      </c>
      <c r="L50" s="54">
        <f t="shared" si="5"/>
        <v>0</v>
      </c>
    </row>
    <row r="51" spans="1:12" x14ac:dyDescent="0.25">
      <c r="A51" s="8" t="s">
        <v>43</v>
      </c>
      <c r="B51" s="193" t="s">
        <v>8</v>
      </c>
      <c r="C51" s="194"/>
      <c r="D51" s="148">
        <v>0</v>
      </c>
      <c r="E51" s="35"/>
      <c r="F51" s="39"/>
      <c r="G51" s="39"/>
      <c r="H51" s="35"/>
      <c r="I51" s="39">
        <f>D51</f>
        <v>0</v>
      </c>
      <c r="J51" s="55">
        <f>+D51</f>
        <v>0</v>
      </c>
      <c r="L51" s="54">
        <f t="shared" si="5"/>
        <v>0</v>
      </c>
    </row>
    <row r="52" spans="1:12" ht="23.25" customHeight="1" x14ac:dyDescent="0.25">
      <c r="A52" s="72" t="s">
        <v>44</v>
      </c>
      <c r="B52" s="185" t="s">
        <v>36</v>
      </c>
      <c r="C52" s="186"/>
      <c r="D52" s="73" t="s">
        <v>28</v>
      </c>
      <c r="E52" s="35"/>
      <c r="F52" s="126"/>
      <c r="G52" s="127"/>
      <c r="H52" s="35"/>
      <c r="I52" s="129"/>
      <c r="J52" s="128"/>
      <c r="L52" s="54">
        <f t="shared" si="5"/>
        <v>0</v>
      </c>
    </row>
    <row r="53" spans="1:12" x14ac:dyDescent="0.25">
      <c r="A53" s="62" t="s">
        <v>45</v>
      </c>
      <c r="B53" s="177" t="s">
        <v>39</v>
      </c>
      <c r="C53" s="178"/>
      <c r="D53" s="157"/>
      <c r="E53" s="35"/>
      <c r="F53" s="123"/>
      <c r="G53" s="124"/>
      <c r="H53" s="35"/>
      <c r="I53" s="56">
        <f>IF(D53&lt;&gt;"",D53-SUM(I8:I51),0)</f>
        <v>0</v>
      </c>
      <c r="J53" s="124"/>
      <c r="L53" s="57">
        <f t="shared" si="5"/>
        <v>0</v>
      </c>
    </row>
    <row r="54" spans="1:12" x14ac:dyDescent="0.25">
      <c r="A54" s="125" t="s">
        <v>46</v>
      </c>
      <c r="D54" s="35"/>
      <c r="E54" s="35"/>
      <c r="F54" s="35"/>
      <c r="G54" s="35"/>
      <c r="H54" s="35"/>
      <c r="I54" s="35"/>
      <c r="J54" s="35"/>
      <c r="L54" s="35">
        <f t="shared" si="5"/>
        <v>0</v>
      </c>
    </row>
    <row r="55" spans="1:12" x14ac:dyDescent="0.25">
      <c r="A55" s="106" t="s">
        <v>47</v>
      </c>
      <c r="D55" s="35"/>
      <c r="E55" s="35"/>
      <c r="F55" s="35"/>
      <c r="G55" s="35"/>
      <c r="H55" s="35"/>
      <c r="I55" s="35"/>
      <c r="J55" s="35"/>
      <c r="L55" s="35">
        <f t="shared" si="5"/>
        <v>0</v>
      </c>
    </row>
    <row r="56" spans="1:12" x14ac:dyDescent="0.25">
      <c r="D56" s="35"/>
      <c r="E56" s="35"/>
      <c r="F56" s="35"/>
      <c r="G56" s="35"/>
      <c r="H56" s="35"/>
      <c r="I56" s="35"/>
      <c r="J56" s="35"/>
      <c r="L56" s="35">
        <f t="shared" si="5"/>
        <v>0</v>
      </c>
    </row>
    <row r="57" spans="1:12" x14ac:dyDescent="0.25">
      <c r="F57" s="33"/>
      <c r="G57" s="33"/>
      <c r="H57" s="33"/>
      <c r="I57" s="33"/>
      <c r="J57" s="33"/>
      <c r="L57" s="35">
        <f t="shared" si="5"/>
        <v>0</v>
      </c>
    </row>
    <row r="58" spans="1:12" x14ac:dyDescent="0.25">
      <c r="F58" s="33"/>
      <c r="G58" s="33"/>
      <c r="H58" s="33"/>
      <c r="I58" s="33"/>
      <c r="J58" s="33"/>
      <c r="L58" s="35">
        <f t="shared" si="5"/>
        <v>0</v>
      </c>
    </row>
  </sheetData>
  <sheetProtection algorithmName="SHA-512" hashValue="uy+hxZxP80sLQjAkLLRmNi2HcAU93MLNsaalknaPA/JCMf9r6W9PdKMT0TP6ud3UOWUEVNu4rWk+AwcD5fRmUw==" saltValue="Bm9/PIWNQ94Kz0+vulgMQA==" spinCount="100000" sheet="1" objects="1" scenarios="1"/>
  <mergeCells count="28">
    <mergeCell ref="G2:K2"/>
    <mergeCell ref="N8:Q10"/>
    <mergeCell ref="N11:Q14"/>
    <mergeCell ref="B52:C52"/>
    <mergeCell ref="N26:P28"/>
    <mergeCell ref="N22:P22"/>
    <mergeCell ref="N23:P25"/>
    <mergeCell ref="G3:K3"/>
    <mergeCell ref="G4:K4"/>
    <mergeCell ref="N7:P7"/>
    <mergeCell ref="F6:G6"/>
    <mergeCell ref="I6:J6"/>
    <mergeCell ref="C2:E2"/>
    <mergeCell ref="B34:C34"/>
    <mergeCell ref="N3:O4"/>
    <mergeCell ref="B53:C53"/>
    <mergeCell ref="C3:E3"/>
    <mergeCell ref="C4:E4"/>
    <mergeCell ref="B49:C49"/>
    <mergeCell ref="B48:C48"/>
    <mergeCell ref="B47:C47"/>
    <mergeCell ref="B21:C21"/>
    <mergeCell ref="B6:C6"/>
    <mergeCell ref="B51:C51"/>
    <mergeCell ref="B46:C46"/>
    <mergeCell ref="C39:C40"/>
    <mergeCell ref="B39:B40"/>
    <mergeCell ref="B50:C50"/>
  </mergeCells>
  <conditionalFormatting sqref="Q3:Q4">
    <cfRule type="expression" dxfId="0" priority="1">
      <formula>IF(Q3&gt;$L$2,TRUE,FALSE)</formula>
    </cfRule>
  </conditionalFormatting>
  <dataValidations count="7">
    <dataValidation type="list" allowBlank="1" showInputMessage="1" showErrorMessage="1" sqref="B3" xr:uid="{00000000-0002-0000-0000-000000000000}">
      <formula1>Katalognavne</formula1>
    </dataValidation>
    <dataValidation type="list" allowBlank="1" showInputMessage="1" showErrorMessage="1" sqref="A8:A18" xr:uid="{00000000-0002-0000-0000-000001000000}">
      <formula1>Stilling</formula1>
    </dataValidation>
    <dataValidation type="list" allowBlank="1" showInputMessage="1" showErrorMessage="1" sqref="A41:A43" xr:uid="{00000000-0002-0000-0000-000002000000}">
      <formula1>Afregningstyper</formula1>
    </dataValidation>
    <dataValidation type="list" allowBlank="1" showInputMessage="1" showErrorMessage="1" sqref="B4" xr:uid="{00000000-0002-0000-0000-000003000000}">
      <formula1>Afregningskatalognavne</formula1>
    </dataValidation>
    <dataValidation type="list" allowBlank="1" showInputMessage="1" showErrorMessage="1" sqref="B47:C47 B50:C50" xr:uid="{00000000-0002-0000-0000-000004000000}">
      <formula1>"Bevillingsgiver,SDU"</formula1>
    </dataValidation>
    <dataValidation type="list" allowBlank="1" showInputMessage="1" showErrorMessage="1" sqref="C41:C43" xr:uid="{00000000-0002-0000-0000-000005000000}">
      <formula1>"Bevillingsgiver,SDU,Deles"</formula1>
    </dataValidation>
    <dataValidation type="list" allowBlank="1" showInputMessage="1" showErrorMessage="1" sqref="B41:B43" xr:uid="{00000000-0002-0000-0000-000006000000}">
      <formula1>"Kun Ansøgt, Alt"</formula1>
    </dataValidation>
  </dataValidations>
  <pageMargins left="0.7" right="0.7" top="0.75" bottom="0.75" header="0.3" footer="0.3"/>
  <pageSetup paperSize="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1"/>
  <sheetViews>
    <sheetView tabSelected="1" zoomScaleNormal="100" workbookViewId="0">
      <selection activeCell="A35" sqref="A35:B35"/>
    </sheetView>
  </sheetViews>
  <sheetFormatPr defaultRowHeight="15" x14ac:dyDescent="0.25"/>
  <cols>
    <col min="1" max="1" width="23.42578125" customWidth="1"/>
    <col min="3" max="3" width="5.85546875" customWidth="1"/>
    <col min="4" max="4" width="9.140625" customWidth="1"/>
    <col min="5" max="5" width="5.85546875" customWidth="1"/>
    <col min="6" max="6" width="9.140625" customWidth="1"/>
    <col min="7" max="7" width="5.85546875" customWidth="1"/>
    <col min="8" max="8" width="9.140625" customWidth="1"/>
    <col min="9" max="9" width="8.140625" customWidth="1"/>
    <col min="10" max="10" width="31.85546875" customWidth="1"/>
    <col min="11" max="13" width="16.140625" customWidth="1"/>
  </cols>
  <sheetData>
    <row r="1" spans="1:13" ht="21" x14ac:dyDescent="0.35">
      <c r="A1" s="109" t="s">
        <v>48</v>
      </c>
      <c r="J1" s="109" t="s">
        <v>49</v>
      </c>
    </row>
    <row r="5" spans="1:13" ht="30.75" customHeight="1" x14ac:dyDescent="0.25">
      <c r="B5" s="63"/>
      <c r="C5" s="241" t="s">
        <v>50</v>
      </c>
      <c r="D5" s="242"/>
      <c r="E5" s="235" t="s">
        <v>51</v>
      </c>
      <c r="F5" s="236"/>
      <c r="G5" s="233" t="s">
        <v>52</v>
      </c>
      <c r="H5" s="234"/>
      <c r="K5" s="113" t="s">
        <v>50</v>
      </c>
      <c r="L5" s="96" t="s">
        <v>51</v>
      </c>
      <c r="M5" s="115" t="s">
        <v>52</v>
      </c>
    </row>
    <row r="6" spans="1:13" x14ac:dyDescent="0.25">
      <c r="A6" s="6" t="s">
        <v>53</v>
      </c>
      <c r="B6" s="62" t="s">
        <v>54</v>
      </c>
      <c r="C6" s="87" t="s">
        <v>12</v>
      </c>
      <c r="D6" s="88" t="s">
        <v>55</v>
      </c>
      <c r="E6" s="78" t="s">
        <v>12</v>
      </c>
      <c r="F6" s="79" t="s">
        <v>55</v>
      </c>
      <c r="G6" s="97" t="s">
        <v>12</v>
      </c>
      <c r="H6" s="98" t="s">
        <v>55</v>
      </c>
      <c r="J6" s="66" t="s">
        <v>56</v>
      </c>
      <c r="K6" s="114" t="s">
        <v>55</v>
      </c>
      <c r="L6" s="86" t="s">
        <v>55</v>
      </c>
      <c r="M6" s="116" t="s">
        <v>55</v>
      </c>
    </row>
    <row r="7" spans="1:13" x14ac:dyDescent="0.25">
      <c r="A7" s="60" t="str">
        <f>IF(InterntBudgetskema!$A8="","",InterntBudgetskema!A8)</f>
        <v/>
      </c>
      <c r="B7" s="14">
        <f>InterntBudgetskema!D8</f>
        <v>0</v>
      </c>
      <c r="C7" s="89">
        <f>+E7+G7</f>
        <v>0</v>
      </c>
      <c r="D7" s="90">
        <f>+F7+H7</f>
        <v>0</v>
      </c>
      <c r="E7" s="80">
        <f>InterntBudgetskema!B8</f>
        <v>0</v>
      </c>
      <c r="F7" s="81">
        <f>InterntBudgetskema!I8</f>
        <v>0</v>
      </c>
      <c r="G7" s="99">
        <f>+InterntBudgetskema!C8</f>
        <v>0</v>
      </c>
      <c r="H7" s="100">
        <f>InterntBudgetskema!J8</f>
        <v>0</v>
      </c>
      <c r="J7" s="70" t="s">
        <v>11</v>
      </c>
      <c r="K7" s="77">
        <f>+D18</f>
        <v>0</v>
      </c>
      <c r="L7" s="110">
        <f t="shared" ref="L7" si="0">+F18</f>
        <v>0</v>
      </c>
      <c r="M7" s="76">
        <f t="shared" ref="M7" si="1">+H18</f>
        <v>0</v>
      </c>
    </row>
    <row r="8" spans="1:13" x14ac:dyDescent="0.25">
      <c r="A8" s="60" t="str">
        <f>IF(InterntBudgetskema!$A9="","",InterntBudgetskema!A9)</f>
        <v/>
      </c>
      <c r="B8" s="14">
        <f>InterntBudgetskema!D9</f>
        <v>0</v>
      </c>
      <c r="C8" s="89">
        <f t="shared" ref="C8:C17" si="2">+E8+G8</f>
        <v>0</v>
      </c>
      <c r="D8" s="90">
        <f t="shared" ref="D8:D17" si="3">+F8+H8</f>
        <v>0</v>
      </c>
      <c r="E8" s="80">
        <f>InterntBudgetskema!B9</f>
        <v>0</v>
      </c>
      <c r="F8" s="81">
        <f>InterntBudgetskema!I9</f>
        <v>0</v>
      </c>
      <c r="G8" s="99">
        <f>+InterntBudgetskema!C9</f>
        <v>0</v>
      </c>
      <c r="H8" s="100">
        <f>InterntBudgetskema!J9</f>
        <v>0</v>
      </c>
      <c r="J8" s="69" t="s">
        <v>22</v>
      </c>
      <c r="K8" s="54">
        <f>+C31</f>
        <v>0</v>
      </c>
      <c r="L8" s="111">
        <f t="shared" ref="L8" si="4">+E31</f>
        <v>0</v>
      </c>
      <c r="M8" s="55">
        <f t="shared" ref="M8" si="5">+G31</f>
        <v>0</v>
      </c>
    </row>
    <row r="9" spans="1:13" x14ac:dyDescent="0.25">
      <c r="A9" s="60" t="str">
        <f>IF(InterntBudgetskema!$A10="","",InterntBudgetskema!A10)</f>
        <v/>
      </c>
      <c r="B9" s="14">
        <f>InterntBudgetskema!D10</f>
        <v>0</v>
      </c>
      <c r="C9" s="89">
        <f t="shared" si="2"/>
        <v>0</v>
      </c>
      <c r="D9" s="90">
        <f t="shared" si="3"/>
        <v>0</v>
      </c>
      <c r="E9" s="80">
        <f>InterntBudgetskema!B10</f>
        <v>0</v>
      </c>
      <c r="F9" s="81">
        <f>InterntBudgetskema!I10</f>
        <v>0</v>
      </c>
      <c r="G9" s="99">
        <f>+InterntBudgetskema!C10</f>
        <v>0</v>
      </c>
      <c r="H9" s="100">
        <f>InterntBudgetskema!J10</f>
        <v>0</v>
      </c>
      <c r="J9" s="69" t="s">
        <v>57</v>
      </c>
      <c r="K9" s="54">
        <f>+C37</f>
        <v>0</v>
      </c>
      <c r="L9" s="111">
        <f t="shared" ref="L9" si="6">+E37</f>
        <v>0</v>
      </c>
      <c r="M9" s="55">
        <f t="shared" ref="M9" si="7">+G37</f>
        <v>0</v>
      </c>
    </row>
    <row r="10" spans="1:13" x14ac:dyDescent="0.25">
      <c r="A10" s="60" t="str">
        <f>IF(InterntBudgetskema!$A11="","",InterntBudgetskema!A11)</f>
        <v/>
      </c>
      <c r="B10" s="14">
        <f>InterntBudgetskema!D11</f>
        <v>0</v>
      </c>
      <c r="C10" s="89">
        <f t="shared" si="2"/>
        <v>0</v>
      </c>
      <c r="D10" s="90">
        <f t="shared" si="3"/>
        <v>0</v>
      </c>
      <c r="E10" s="80">
        <f>InterntBudgetskema!B11</f>
        <v>0</v>
      </c>
      <c r="F10" s="81">
        <f>InterntBudgetskema!I11</f>
        <v>0</v>
      </c>
      <c r="G10" s="99">
        <f>+InterntBudgetskema!C11</f>
        <v>0</v>
      </c>
      <c r="H10" s="100">
        <f>InterntBudgetskema!J11</f>
        <v>0</v>
      </c>
      <c r="J10" s="69" t="s">
        <v>21</v>
      </c>
      <c r="K10" s="54">
        <f>+C39</f>
        <v>0</v>
      </c>
      <c r="L10" s="111">
        <f t="shared" ref="L10" si="8">+E39</f>
        <v>0</v>
      </c>
      <c r="M10" s="55">
        <f t="shared" ref="M10" si="9">+G39</f>
        <v>0</v>
      </c>
    </row>
    <row r="11" spans="1:13" x14ac:dyDescent="0.25">
      <c r="A11" s="60" t="str">
        <f>IF(InterntBudgetskema!$A12="","",InterntBudgetskema!A12)</f>
        <v/>
      </c>
      <c r="B11" s="14">
        <f>InterntBudgetskema!D12</f>
        <v>0</v>
      </c>
      <c r="C11" s="89">
        <f t="shared" si="2"/>
        <v>0</v>
      </c>
      <c r="D11" s="90">
        <f t="shared" si="3"/>
        <v>0</v>
      </c>
      <c r="E11" s="80">
        <f>InterntBudgetskema!B12</f>
        <v>0</v>
      </c>
      <c r="F11" s="81">
        <f>InterntBudgetskema!I12</f>
        <v>0</v>
      </c>
      <c r="G11" s="99">
        <f>+InterntBudgetskema!C12</f>
        <v>0</v>
      </c>
      <c r="H11" s="100">
        <f>InterntBudgetskema!J12</f>
        <v>0</v>
      </c>
      <c r="J11" s="64" t="s">
        <v>58</v>
      </c>
      <c r="K11" s="95">
        <f>SUBTOTAL(109,K7:K10)</f>
        <v>0</v>
      </c>
      <c r="L11" s="112">
        <f>SUBTOTAL(109,L7:L10)</f>
        <v>0</v>
      </c>
      <c r="M11" s="105">
        <f>SUBTOTAL(109,M7:M10)</f>
        <v>0</v>
      </c>
    </row>
    <row r="12" spans="1:13" x14ac:dyDescent="0.25">
      <c r="A12" s="60" t="str">
        <f>IF(InterntBudgetskema!$A13="","",InterntBudgetskema!A13)</f>
        <v/>
      </c>
      <c r="B12" s="14">
        <f>InterntBudgetskema!D13</f>
        <v>0</v>
      </c>
      <c r="C12" s="89">
        <f t="shared" si="2"/>
        <v>0</v>
      </c>
      <c r="D12" s="90">
        <f t="shared" si="3"/>
        <v>0</v>
      </c>
      <c r="E12" s="80">
        <f>InterntBudgetskema!B13</f>
        <v>0</v>
      </c>
      <c r="F12" s="81">
        <f>InterntBudgetskema!I13</f>
        <v>0</v>
      </c>
      <c r="G12" s="99">
        <f>+InterntBudgetskema!C13</f>
        <v>0</v>
      </c>
      <c r="H12" s="100">
        <f>InterntBudgetskema!J13</f>
        <v>0</v>
      </c>
    </row>
    <row r="13" spans="1:13" x14ac:dyDescent="0.25">
      <c r="A13" s="60" t="str">
        <f>IF(InterntBudgetskema!$A14="","",InterntBudgetskema!A14)</f>
        <v/>
      </c>
      <c r="B13" s="14">
        <f>InterntBudgetskema!D14</f>
        <v>0</v>
      </c>
      <c r="C13" s="89">
        <f t="shared" si="2"/>
        <v>0</v>
      </c>
      <c r="D13" s="90">
        <f t="shared" si="3"/>
        <v>0</v>
      </c>
      <c r="E13" s="80">
        <f>InterntBudgetskema!B14</f>
        <v>0</v>
      </c>
      <c r="F13" s="81">
        <f>InterntBudgetskema!I14</f>
        <v>0</v>
      </c>
      <c r="G13" s="99">
        <f>+InterntBudgetskema!C14</f>
        <v>0</v>
      </c>
      <c r="H13" s="100">
        <f>InterntBudgetskema!J14</f>
        <v>0</v>
      </c>
    </row>
    <row r="14" spans="1:13" x14ac:dyDescent="0.25">
      <c r="A14" s="60" t="str">
        <f>IF(InterntBudgetskema!$A15="","",InterntBudgetskema!A15)</f>
        <v/>
      </c>
      <c r="B14" s="14">
        <f>InterntBudgetskema!D15</f>
        <v>0</v>
      </c>
      <c r="C14" s="89">
        <f t="shared" si="2"/>
        <v>0</v>
      </c>
      <c r="D14" s="90">
        <f t="shared" si="3"/>
        <v>0</v>
      </c>
      <c r="E14" s="80">
        <f>InterntBudgetskema!B15</f>
        <v>0</v>
      </c>
      <c r="F14" s="81">
        <f>InterntBudgetskema!I15</f>
        <v>0</v>
      </c>
      <c r="G14" s="99">
        <f>+InterntBudgetskema!C15</f>
        <v>0</v>
      </c>
      <c r="H14" s="100">
        <f>InterntBudgetskema!J15</f>
        <v>0</v>
      </c>
    </row>
    <row r="15" spans="1:13" x14ac:dyDescent="0.25">
      <c r="A15" s="60" t="str">
        <f>IF(InterntBudgetskema!$A16="","",InterntBudgetskema!A16)</f>
        <v/>
      </c>
      <c r="B15" s="14">
        <f>InterntBudgetskema!D16</f>
        <v>0</v>
      </c>
      <c r="C15" s="89">
        <f t="shared" si="2"/>
        <v>0</v>
      </c>
      <c r="D15" s="90">
        <f t="shared" si="3"/>
        <v>0</v>
      </c>
      <c r="E15" s="80">
        <f>InterntBudgetskema!B16</f>
        <v>0</v>
      </c>
      <c r="F15" s="81">
        <f>InterntBudgetskema!I16</f>
        <v>0</v>
      </c>
      <c r="G15" s="99">
        <f>+InterntBudgetskema!C16</f>
        <v>0</v>
      </c>
      <c r="H15" s="100">
        <f>InterntBudgetskema!J16</f>
        <v>0</v>
      </c>
    </row>
    <row r="16" spans="1:13" x14ac:dyDescent="0.25">
      <c r="A16" s="60" t="str">
        <f>IF(InterntBudgetskema!$A17="","",InterntBudgetskema!A17)</f>
        <v/>
      </c>
      <c r="B16" s="14">
        <f>InterntBudgetskema!D17</f>
        <v>0</v>
      </c>
      <c r="C16" s="89">
        <f t="shared" si="2"/>
        <v>0</v>
      </c>
      <c r="D16" s="90">
        <f t="shared" si="3"/>
        <v>0</v>
      </c>
      <c r="E16" s="80">
        <f>InterntBudgetskema!B17</f>
        <v>0</v>
      </c>
      <c r="F16" s="81">
        <f>InterntBudgetskema!I17</f>
        <v>0</v>
      </c>
      <c r="G16" s="99">
        <f>+InterntBudgetskema!C17</f>
        <v>0</v>
      </c>
      <c r="H16" s="100">
        <f>InterntBudgetskema!J17</f>
        <v>0</v>
      </c>
    </row>
    <row r="17" spans="1:8" x14ac:dyDescent="0.25">
      <c r="A17" s="61" t="str">
        <f>IF(InterntBudgetskema!$A18="","",InterntBudgetskema!A18)</f>
        <v/>
      </c>
      <c r="B17" s="15">
        <f>InterntBudgetskema!D18</f>
        <v>0</v>
      </c>
      <c r="C17" s="91">
        <f t="shared" si="2"/>
        <v>0</v>
      </c>
      <c r="D17" s="92">
        <f t="shared" si="3"/>
        <v>0</v>
      </c>
      <c r="E17" s="82">
        <f>InterntBudgetskema!B18</f>
        <v>0</v>
      </c>
      <c r="F17" s="83">
        <f>InterntBudgetskema!I18</f>
        <v>0</v>
      </c>
      <c r="G17" s="101">
        <f>+InterntBudgetskema!C18</f>
        <v>0</v>
      </c>
      <c r="H17" s="102">
        <f>InterntBudgetskema!J18</f>
        <v>0</v>
      </c>
    </row>
    <row r="18" spans="1:8" x14ac:dyDescent="0.25">
      <c r="A18" s="67" t="s">
        <v>59</v>
      </c>
      <c r="B18" s="68"/>
      <c r="C18" s="93">
        <f t="shared" ref="C18" si="10">SUBTOTAL(109,C7:C17)</f>
        <v>0</v>
      </c>
      <c r="D18" s="94">
        <f t="shared" ref="D18" si="11">SUBTOTAL(109,D7:D17)</f>
        <v>0</v>
      </c>
      <c r="E18" s="84">
        <f t="shared" ref="E18:H18" si="12">SUBTOTAL(109,E7:E17)</f>
        <v>0</v>
      </c>
      <c r="F18" s="85">
        <f t="shared" si="12"/>
        <v>0</v>
      </c>
      <c r="G18" s="103">
        <f t="shared" si="12"/>
        <v>0</v>
      </c>
      <c r="H18" s="104">
        <f t="shared" si="12"/>
        <v>0</v>
      </c>
    </row>
    <row r="20" spans="1:8" x14ac:dyDescent="0.25">
      <c r="A20" s="66" t="s">
        <v>60</v>
      </c>
      <c r="B20" s="59"/>
      <c r="C20" s="243" t="s">
        <v>55</v>
      </c>
      <c r="D20" s="244"/>
      <c r="E20" s="237" t="s">
        <v>55</v>
      </c>
      <c r="F20" s="238"/>
      <c r="G20" s="239" t="s">
        <v>55</v>
      </c>
      <c r="H20" s="240"/>
    </row>
    <row r="21" spans="1:8" x14ac:dyDescent="0.25">
      <c r="A21" s="253" t="str">
        <f>IF(InterntBudgetskema!$A23="","",InterntBudgetskema!A23)</f>
        <v/>
      </c>
      <c r="B21" s="254"/>
      <c r="C21" s="232">
        <f>+E21+G21</f>
        <v>0</v>
      </c>
      <c r="D21" s="232"/>
      <c r="E21" s="231">
        <f>+InterntBudgetskema!I23</f>
        <v>0</v>
      </c>
      <c r="F21" s="231"/>
      <c r="G21" s="230">
        <f>+InterntBudgetskema!J23</f>
        <v>0</v>
      </c>
      <c r="H21" s="230"/>
    </row>
    <row r="22" spans="1:8" x14ac:dyDescent="0.25">
      <c r="A22" s="248" t="str">
        <f>IF(InterntBudgetskema!$A24="","",InterntBudgetskema!A24)</f>
        <v/>
      </c>
      <c r="B22" s="249"/>
      <c r="C22" s="245">
        <f t="shared" ref="C22:C30" si="13">+E22+G22</f>
        <v>0</v>
      </c>
      <c r="D22" s="245"/>
      <c r="E22" s="246">
        <f>+InterntBudgetskema!I24</f>
        <v>0</v>
      </c>
      <c r="F22" s="246"/>
      <c r="G22" s="247">
        <f>+InterntBudgetskema!J24</f>
        <v>0</v>
      </c>
      <c r="H22" s="247"/>
    </row>
    <row r="23" spans="1:8" x14ac:dyDescent="0.25">
      <c r="A23" s="248" t="str">
        <f>IF(InterntBudgetskema!$A25="","",InterntBudgetskema!A25)</f>
        <v/>
      </c>
      <c r="B23" s="249"/>
      <c r="C23" s="245">
        <f t="shared" si="13"/>
        <v>0</v>
      </c>
      <c r="D23" s="245"/>
      <c r="E23" s="246">
        <f>+InterntBudgetskema!I25</f>
        <v>0</v>
      </c>
      <c r="F23" s="246"/>
      <c r="G23" s="247">
        <f>+InterntBudgetskema!J25</f>
        <v>0</v>
      </c>
      <c r="H23" s="247"/>
    </row>
    <row r="24" spans="1:8" x14ac:dyDescent="0.25">
      <c r="A24" s="248" t="str">
        <f>IF(InterntBudgetskema!$A26="","",InterntBudgetskema!A26)</f>
        <v/>
      </c>
      <c r="B24" s="249"/>
      <c r="C24" s="245">
        <f t="shared" si="13"/>
        <v>0</v>
      </c>
      <c r="D24" s="245"/>
      <c r="E24" s="246">
        <f>+InterntBudgetskema!I26</f>
        <v>0</v>
      </c>
      <c r="F24" s="246"/>
      <c r="G24" s="247">
        <f>+InterntBudgetskema!J26</f>
        <v>0</v>
      </c>
      <c r="H24" s="247"/>
    </row>
    <row r="25" spans="1:8" x14ac:dyDescent="0.25">
      <c r="A25" s="248" t="str">
        <f>IF(InterntBudgetskema!$A27="","",InterntBudgetskema!A27)</f>
        <v/>
      </c>
      <c r="B25" s="249"/>
      <c r="C25" s="245">
        <f t="shared" si="13"/>
        <v>0</v>
      </c>
      <c r="D25" s="245"/>
      <c r="E25" s="246">
        <f>+InterntBudgetskema!I27</f>
        <v>0</v>
      </c>
      <c r="F25" s="246"/>
      <c r="G25" s="247">
        <f>+InterntBudgetskema!J27</f>
        <v>0</v>
      </c>
      <c r="H25" s="247"/>
    </row>
    <row r="26" spans="1:8" x14ac:dyDescent="0.25">
      <c r="A26" s="248" t="str">
        <f>IF(InterntBudgetskema!$A28="","",InterntBudgetskema!A28)</f>
        <v/>
      </c>
      <c r="B26" s="249"/>
      <c r="C26" s="245">
        <f t="shared" si="13"/>
        <v>0</v>
      </c>
      <c r="D26" s="245"/>
      <c r="E26" s="246">
        <f>+InterntBudgetskema!I28</f>
        <v>0</v>
      </c>
      <c r="F26" s="246"/>
      <c r="G26" s="247">
        <f>+InterntBudgetskema!J28</f>
        <v>0</v>
      </c>
      <c r="H26" s="247"/>
    </row>
    <row r="27" spans="1:8" x14ac:dyDescent="0.25">
      <c r="A27" s="248" t="str">
        <f>IF(InterntBudgetskema!$A29="","",InterntBudgetskema!A29)</f>
        <v/>
      </c>
      <c r="B27" s="249"/>
      <c r="C27" s="245">
        <f t="shared" si="13"/>
        <v>0</v>
      </c>
      <c r="D27" s="245"/>
      <c r="E27" s="246">
        <f>+InterntBudgetskema!I29</f>
        <v>0</v>
      </c>
      <c r="F27" s="246"/>
      <c r="G27" s="247">
        <f>+InterntBudgetskema!J29</f>
        <v>0</v>
      </c>
      <c r="H27" s="247"/>
    </row>
    <row r="28" spans="1:8" x14ac:dyDescent="0.25">
      <c r="A28" s="248" t="str">
        <f>IF(InterntBudgetskema!$A30="","",InterntBudgetskema!A30)</f>
        <v/>
      </c>
      <c r="B28" s="249"/>
      <c r="C28" s="245">
        <f t="shared" si="13"/>
        <v>0</v>
      </c>
      <c r="D28" s="245"/>
      <c r="E28" s="246">
        <f>+InterntBudgetskema!I30</f>
        <v>0</v>
      </c>
      <c r="F28" s="246"/>
      <c r="G28" s="247">
        <f>+InterntBudgetskema!J30</f>
        <v>0</v>
      </c>
      <c r="H28" s="247"/>
    </row>
    <row r="29" spans="1:8" x14ac:dyDescent="0.25">
      <c r="A29" s="248" t="str">
        <f>IF(InterntBudgetskema!$A31="","",InterntBudgetskema!A31)</f>
        <v/>
      </c>
      <c r="B29" s="249"/>
      <c r="C29" s="245">
        <f t="shared" si="13"/>
        <v>0</v>
      </c>
      <c r="D29" s="245"/>
      <c r="E29" s="246">
        <f>+InterntBudgetskema!I31</f>
        <v>0</v>
      </c>
      <c r="F29" s="246"/>
      <c r="G29" s="247">
        <f>+InterntBudgetskema!J31</f>
        <v>0</v>
      </c>
      <c r="H29" s="247"/>
    </row>
    <row r="30" spans="1:8" x14ac:dyDescent="0.25">
      <c r="A30" s="255" t="str">
        <f>IF(InterntBudgetskema!$A32="","",InterntBudgetskema!A32)</f>
        <v/>
      </c>
      <c r="B30" s="256"/>
      <c r="C30" s="245">
        <f t="shared" si="13"/>
        <v>0</v>
      </c>
      <c r="D30" s="245"/>
      <c r="E30" s="246">
        <f>+InterntBudgetskema!I32</f>
        <v>0</v>
      </c>
      <c r="F30" s="246"/>
      <c r="G30" s="247">
        <f>+InterntBudgetskema!J32</f>
        <v>0</v>
      </c>
      <c r="H30" s="247"/>
    </row>
    <row r="31" spans="1:8" x14ac:dyDescent="0.25">
      <c r="A31" s="64" t="s">
        <v>61</v>
      </c>
      <c r="B31" s="71"/>
      <c r="C31" s="250">
        <f>SUBTOTAL(109,C21:C30)</f>
        <v>0</v>
      </c>
      <c r="D31" s="250">
        <f t="shared" ref="D31" si="14">SUBTOTAL(109,D20:D30)</f>
        <v>0</v>
      </c>
      <c r="E31" s="251">
        <f>SUBTOTAL(109,E21:E30)</f>
        <v>0</v>
      </c>
      <c r="F31" s="251">
        <f t="shared" ref="F31" si="15">SUBTOTAL(109,F20:F30)</f>
        <v>0</v>
      </c>
      <c r="G31" s="252">
        <f>SUBTOTAL(109,G21:G30)</f>
        <v>0</v>
      </c>
      <c r="H31" s="252">
        <f t="shared" ref="H31" si="16">SUBTOTAL(109,H20:H30)</f>
        <v>0</v>
      </c>
    </row>
    <row r="33" spans="1:8" x14ac:dyDescent="0.25">
      <c r="A33" s="66" t="s">
        <v>57</v>
      </c>
      <c r="B33" s="59"/>
      <c r="C33" s="243" t="s">
        <v>55</v>
      </c>
      <c r="D33" s="244"/>
      <c r="E33" s="237" t="s">
        <v>55</v>
      </c>
      <c r="F33" s="238"/>
      <c r="G33" s="239" t="s">
        <v>55</v>
      </c>
      <c r="H33" s="240"/>
    </row>
    <row r="34" spans="1:8" x14ac:dyDescent="0.25">
      <c r="A34" s="248" t="str">
        <f>IF(InterntBudgetskema!$A41="","",InterntBudgetskema!A41)</f>
        <v/>
      </c>
      <c r="B34" s="249"/>
      <c r="C34" s="245">
        <f>+E34+G34</f>
        <v>0</v>
      </c>
      <c r="D34" s="245"/>
      <c r="E34" s="246">
        <f>+InterntBudgetskema!I41</f>
        <v>0</v>
      </c>
      <c r="F34" s="246"/>
      <c r="G34" s="247">
        <f>+InterntBudgetskema!J41</f>
        <v>0</v>
      </c>
      <c r="H34" s="247"/>
    </row>
    <row r="35" spans="1:8" x14ac:dyDescent="0.25">
      <c r="A35" s="248" t="str">
        <f>IF(InterntBudgetskema!$A42="","",InterntBudgetskema!A42)</f>
        <v/>
      </c>
      <c r="B35" s="249"/>
      <c r="C35" s="245">
        <f t="shared" ref="C35:C36" si="17">+E35+G35</f>
        <v>0</v>
      </c>
      <c r="D35" s="245"/>
      <c r="E35" s="246">
        <f>+InterntBudgetskema!I42</f>
        <v>0</v>
      </c>
      <c r="F35" s="246"/>
      <c r="G35" s="247">
        <f>+InterntBudgetskema!J42</f>
        <v>0</v>
      </c>
      <c r="H35" s="247"/>
    </row>
    <row r="36" spans="1:8" x14ac:dyDescent="0.25">
      <c r="A36" s="255" t="str">
        <f>IF(InterntBudgetskema!$A43="","",InterntBudgetskema!A43)</f>
        <v/>
      </c>
      <c r="B36" s="256"/>
      <c r="C36" s="245">
        <f t="shared" si="17"/>
        <v>0</v>
      </c>
      <c r="D36" s="245"/>
      <c r="E36" s="246">
        <f>+InterntBudgetskema!I43</f>
        <v>0</v>
      </c>
      <c r="F36" s="246"/>
      <c r="G36" s="247">
        <f>+InterntBudgetskema!J43</f>
        <v>0</v>
      </c>
      <c r="H36" s="247"/>
    </row>
    <row r="37" spans="1:8" x14ac:dyDescent="0.25">
      <c r="A37" s="64" t="s">
        <v>62</v>
      </c>
      <c r="B37" s="65"/>
      <c r="C37" s="250">
        <f>SUBTOTAL(109,C34:C36)</f>
        <v>0</v>
      </c>
      <c r="D37" s="250">
        <f>SUBTOTAL(109,D25:D36)</f>
        <v>0</v>
      </c>
      <c r="E37" s="251">
        <f>SUBTOTAL(109,E34:E36)</f>
        <v>0</v>
      </c>
      <c r="F37" s="251">
        <f>SUBTOTAL(109,F25:F36)</f>
        <v>0</v>
      </c>
      <c r="G37" s="252">
        <f>SUBTOTAL(109,G34:G36)</f>
        <v>0</v>
      </c>
      <c r="H37" s="252">
        <f>SUBTOTAL(109,H25:H36)</f>
        <v>0</v>
      </c>
    </row>
    <row r="39" spans="1:8" x14ac:dyDescent="0.25">
      <c r="A39" s="66" t="s">
        <v>21</v>
      </c>
      <c r="B39" s="58"/>
      <c r="C39" s="250">
        <f>+E39+G39</f>
        <v>0</v>
      </c>
      <c r="D39" s="250">
        <f>SUBTOTAL(109,D26:D37)</f>
        <v>0</v>
      </c>
      <c r="E39" s="251">
        <f>+SUM(InterntBudgetskema!I47:I53)</f>
        <v>0</v>
      </c>
      <c r="F39" s="251">
        <f>SUBTOTAL(109,F26:F37)</f>
        <v>0</v>
      </c>
      <c r="G39" s="252">
        <f>+SUM(InterntBudgetskema!J47:J53)</f>
        <v>0</v>
      </c>
      <c r="H39" s="252">
        <f>SUBTOTAL(109,H26:H37)</f>
        <v>0</v>
      </c>
    </row>
    <row r="41" spans="1:8" x14ac:dyDescent="0.25">
      <c r="A41" s="66" t="s">
        <v>63</v>
      </c>
      <c r="B41" s="58"/>
      <c r="C41" s="250">
        <f>+D18+C31+C37+C39</f>
        <v>0</v>
      </c>
      <c r="D41" s="250"/>
      <c r="E41" s="251">
        <f>+F18+E31+E37+E39</f>
        <v>0</v>
      </c>
      <c r="F41" s="251"/>
      <c r="G41" s="252">
        <f>+H18+G31+G37+G39</f>
        <v>0</v>
      </c>
      <c r="H41" s="252"/>
    </row>
  </sheetData>
  <sheetProtection algorithmName="SHA-512" hashValue="sFKbFFBjii+vFUa3vAOOjzWzCqRW0XjyPksLFMgE/N4keSwuXbFW1wSqtujYdExvD4bvH8mK61JyVIJjVkLG/A==" saltValue="kZqCdrWfBVOUYQDJkf+5/w==" spinCount="100000" sheet="1" objects="1" scenarios="1"/>
  <mergeCells count="73">
    <mergeCell ref="C41:D41"/>
    <mergeCell ref="E41:F41"/>
    <mergeCell ref="G41:H41"/>
    <mergeCell ref="C37:D37"/>
    <mergeCell ref="E37:F37"/>
    <mergeCell ref="G37:H37"/>
    <mergeCell ref="C39:D39"/>
    <mergeCell ref="E39:F39"/>
    <mergeCell ref="G39:H39"/>
    <mergeCell ref="E34:F34"/>
    <mergeCell ref="G34:H34"/>
    <mergeCell ref="A36:B36"/>
    <mergeCell ref="C36:D36"/>
    <mergeCell ref="E36:F36"/>
    <mergeCell ref="G36:H36"/>
    <mergeCell ref="A35:B35"/>
    <mergeCell ref="C35:D35"/>
    <mergeCell ref="E35:F35"/>
    <mergeCell ref="G35:H35"/>
    <mergeCell ref="A34:B34"/>
    <mergeCell ref="C34:D34"/>
    <mergeCell ref="A27:B27"/>
    <mergeCell ref="A28:B28"/>
    <mergeCell ref="A29:B29"/>
    <mergeCell ref="A30:B30"/>
    <mergeCell ref="C33:D33"/>
    <mergeCell ref="E33:F33"/>
    <mergeCell ref="C27:D27"/>
    <mergeCell ref="E27:F27"/>
    <mergeCell ref="G27:H27"/>
    <mergeCell ref="G33:H33"/>
    <mergeCell ref="A21:B21"/>
    <mergeCell ref="A22:B22"/>
    <mergeCell ref="A23:B23"/>
    <mergeCell ref="A24:B24"/>
    <mergeCell ref="A25:B25"/>
    <mergeCell ref="A26:B26"/>
    <mergeCell ref="C30:D30"/>
    <mergeCell ref="E30:F30"/>
    <mergeCell ref="G30:H30"/>
    <mergeCell ref="C31:D31"/>
    <mergeCell ref="E31:F31"/>
    <mergeCell ref="G31:H31"/>
    <mergeCell ref="C28:D28"/>
    <mergeCell ref="E28:F28"/>
    <mergeCell ref="G28:H28"/>
    <mergeCell ref="C29:D29"/>
    <mergeCell ref="E29:F29"/>
    <mergeCell ref="G29:H29"/>
    <mergeCell ref="C26:D26"/>
    <mergeCell ref="E26:F26"/>
    <mergeCell ref="G26:H26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C25:D25"/>
    <mergeCell ref="E25:F25"/>
    <mergeCell ref="G25:H25"/>
    <mergeCell ref="G21:H21"/>
    <mergeCell ref="E21:F21"/>
    <mergeCell ref="C21:D21"/>
    <mergeCell ref="G5:H5"/>
    <mergeCell ref="E5:F5"/>
    <mergeCell ref="E20:F20"/>
    <mergeCell ref="G20:H20"/>
    <mergeCell ref="C5:D5"/>
    <mergeCell ref="C20:D20"/>
  </mergeCells>
  <pageMargins left="0.7" right="0.7" top="0.75" bottom="0.75" header="0.3" footer="0.3"/>
  <pageSetup paperSize="9" orientation="portrait" horizontalDpi="1200" verticalDpi="1200" r:id="rId1"/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6"/>
  <sheetViews>
    <sheetView topLeftCell="A14" zoomScaleNormal="100" workbookViewId="0">
      <selection activeCell="C34" sqref="C34:D34"/>
    </sheetView>
  </sheetViews>
  <sheetFormatPr defaultRowHeight="15" x14ac:dyDescent="0.25"/>
  <cols>
    <col min="1" max="1" width="23.42578125" customWidth="1"/>
    <col min="3" max="3" width="14.5703125" customWidth="1"/>
    <col min="4" max="4" width="19" customWidth="1"/>
    <col min="5" max="5" width="35.42578125" customWidth="1"/>
    <col min="6" max="6" width="31.85546875" customWidth="1"/>
    <col min="7" max="7" width="16.140625" customWidth="1"/>
  </cols>
  <sheetData>
    <row r="1" spans="1:7" ht="21" x14ac:dyDescent="0.35">
      <c r="A1" s="109" t="s">
        <v>64</v>
      </c>
      <c r="F1" s="109" t="s">
        <v>65</v>
      </c>
    </row>
    <row r="2" spans="1:7" ht="18.75" x14ac:dyDescent="0.3">
      <c r="A2" s="117" t="str">
        <f>IF(SUM(InterntBudgetskema!G8:G32)&gt;0,"OBS -KAN IKKE ANVENDES - Budgetskema indeholder medfinansiering","")</f>
        <v/>
      </c>
      <c r="F2" s="117" t="str">
        <f>IF(SUM(InterntBudgetskema!G8:G32),"OBS -KAN IKKE ANVENDES - Budgetskema indeholder medfinansiering","")</f>
        <v/>
      </c>
    </row>
    <row r="5" spans="1:7" ht="30.75" customHeight="1" x14ac:dyDescent="0.25">
      <c r="B5" s="63"/>
      <c r="C5" s="241" t="s">
        <v>50</v>
      </c>
      <c r="D5" s="242"/>
      <c r="G5" s="113" t="s">
        <v>50</v>
      </c>
    </row>
    <row r="6" spans="1:7" x14ac:dyDescent="0.25">
      <c r="A6" s="6" t="s">
        <v>53</v>
      </c>
      <c r="B6" s="62" t="s">
        <v>54</v>
      </c>
      <c r="C6" s="87" t="s">
        <v>12</v>
      </c>
      <c r="D6" s="88" t="s">
        <v>55</v>
      </c>
      <c r="F6" s="66" t="s">
        <v>56</v>
      </c>
      <c r="G6" s="114" t="s">
        <v>55</v>
      </c>
    </row>
    <row r="7" spans="1:7" x14ac:dyDescent="0.25">
      <c r="A7" s="60" t="str">
        <f>IF(InterntBudgetskema!$A8="","",InterntBudgetskema!A8)</f>
        <v/>
      </c>
      <c r="B7" s="14">
        <f>InterntBudgetskema!D8</f>
        <v>0</v>
      </c>
      <c r="C7" s="89">
        <f>'Budget med MF'!C7</f>
        <v>0</v>
      </c>
      <c r="D7" s="90">
        <f>'Budget med MF'!D7</f>
        <v>0</v>
      </c>
      <c r="F7" s="70" t="s">
        <v>11</v>
      </c>
      <c r="G7" s="77">
        <f>+D18</f>
        <v>0</v>
      </c>
    </row>
    <row r="8" spans="1:7" x14ac:dyDescent="0.25">
      <c r="A8" s="60" t="str">
        <f>IF(InterntBudgetskema!$A9="","",InterntBudgetskema!A9)</f>
        <v/>
      </c>
      <c r="B8" s="14">
        <f>InterntBudgetskema!D9</f>
        <v>0</v>
      </c>
      <c r="C8" s="89">
        <f>'Budget med MF'!C8</f>
        <v>0</v>
      </c>
      <c r="D8" s="90">
        <f>'Budget med MF'!D8</f>
        <v>0</v>
      </c>
      <c r="F8" s="69" t="s">
        <v>22</v>
      </c>
      <c r="G8" s="54">
        <f>+C31</f>
        <v>0</v>
      </c>
    </row>
    <row r="9" spans="1:7" x14ac:dyDescent="0.25">
      <c r="A9" s="60" t="str">
        <f>IF(InterntBudgetskema!$A10="","",InterntBudgetskema!A10)</f>
        <v/>
      </c>
      <c r="B9" s="14">
        <f>InterntBudgetskema!D10</f>
        <v>0</v>
      </c>
      <c r="C9" s="89">
        <f>'Budget med MF'!C9</f>
        <v>0</v>
      </c>
      <c r="D9" s="90">
        <f>'Budget med MF'!D9</f>
        <v>0</v>
      </c>
      <c r="F9" s="69" t="s">
        <v>29</v>
      </c>
      <c r="G9" s="54">
        <f>+C36</f>
        <v>0</v>
      </c>
    </row>
    <row r="10" spans="1:7" x14ac:dyDescent="0.25">
      <c r="A10" s="60" t="str">
        <f>IF(InterntBudgetskema!$A11="","",InterntBudgetskema!A11)</f>
        <v/>
      </c>
      <c r="B10" s="14">
        <f>InterntBudgetskema!D11</f>
        <v>0</v>
      </c>
      <c r="C10" s="89">
        <f>'Budget med MF'!C10</f>
        <v>0</v>
      </c>
      <c r="D10" s="90">
        <f>'Budget med MF'!D10</f>
        <v>0</v>
      </c>
      <c r="F10" s="69" t="s">
        <v>57</v>
      </c>
      <c r="G10" s="54">
        <f>+C42</f>
        <v>0</v>
      </c>
    </row>
    <row r="11" spans="1:7" x14ac:dyDescent="0.25">
      <c r="A11" s="60" t="str">
        <f>IF(InterntBudgetskema!$A12="","",InterntBudgetskema!A12)</f>
        <v/>
      </c>
      <c r="B11" s="14">
        <f>InterntBudgetskema!D12</f>
        <v>0</v>
      </c>
      <c r="C11" s="89">
        <f>'Budget med MF'!C11</f>
        <v>0</v>
      </c>
      <c r="D11" s="90">
        <f>'Budget med MF'!D11</f>
        <v>0</v>
      </c>
      <c r="F11" s="69" t="s">
        <v>21</v>
      </c>
      <c r="G11" s="54">
        <f>+C44</f>
        <v>0</v>
      </c>
    </row>
    <row r="12" spans="1:7" x14ac:dyDescent="0.25">
      <c r="A12" s="60" t="str">
        <f>IF(InterntBudgetskema!$A13="","",InterntBudgetskema!A13)</f>
        <v/>
      </c>
      <c r="B12" s="14">
        <f>InterntBudgetskema!D13</f>
        <v>0</v>
      </c>
      <c r="C12" s="89">
        <f>'Budget med MF'!C12</f>
        <v>0</v>
      </c>
      <c r="D12" s="90">
        <f>'Budget med MF'!D12</f>
        <v>0</v>
      </c>
      <c r="F12" s="64" t="s">
        <v>58</v>
      </c>
      <c r="G12" s="95">
        <f>SUBTOTAL(109,G7:G11)</f>
        <v>0</v>
      </c>
    </row>
    <row r="13" spans="1:7" x14ac:dyDescent="0.25">
      <c r="A13" s="60" t="str">
        <f>IF(InterntBudgetskema!$A14="","",InterntBudgetskema!A14)</f>
        <v/>
      </c>
      <c r="B13" s="14">
        <f>InterntBudgetskema!D14</f>
        <v>0</v>
      </c>
      <c r="C13" s="89">
        <f>'Budget med MF'!C13</f>
        <v>0</v>
      </c>
      <c r="D13" s="90">
        <f>'Budget med MF'!D13</f>
        <v>0</v>
      </c>
    </row>
    <row r="14" spans="1:7" x14ac:dyDescent="0.25">
      <c r="A14" s="60" t="str">
        <f>IF(InterntBudgetskema!$A15="","",InterntBudgetskema!A15)</f>
        <v/>
      </c>
      <c r="B14" s="14">
        <f>InterntBudgetskema!D15</f>
        <v>0</v>
      </c>
      <c r="C14" s="89">
        <f>'Budget med MF'!C14</f>
        <v>0</v>
      </c>
      <c r="D14" s="90">
        <f>'Budget med MF'!D14</f>
        <v>0</v>
      </c>
    </row>
    <row r="15" spans="1:7" x14ac:dyDescent="0.25">
      <c r="A15" s="60" t="str">
        <f>IF(InterntBudgetskema!$A16="","",InterntBudgetskema!A16)</f>
        <v/>
      </c>
      <c r="B15" s="14">
        <f>InterntBudgetskema!D16</f>
        <v>0</v>
      </c>
      <c r="C15" s="89">
        <f>'Budget med MF'!C15</f>
        <v>0</v>
      </c>
      <c r="D15" s="90">
        <f>'Budget med MF'!D15</f>
        <v>0</v>
      </c>
    </row>
    <row r="16" spans="1:7" x14ac:dyDescent="0.25">
      <c r="A16" s="60" t="str">
        <f>IF(InterntBudgetskema!$A17="","",InterntBudgetskema!A17)</f>
        <v/>
      </c>
      <c r="B16" s="14">
        <f>InterntBudgetskema!D17</f>
        <v>0</v>
      </c>
      <c r="C16" s="89">
        <f>'Budget med MF'!C16</f>
        <v>0</v>
      </c>
      <c r="D16" s="90">
        <f>'Budget med MF'!D16</f>
        <v>0</v>
      </c>
    </row>
    <row r="17" spans="1:4" x14ac:dyDescent="0.25">
      <c r="A17" s="61" t="str">
        <f>IF(InterntBudgetskema!$A18="","",InterntBudgetskema!A18)</f>
        <v/>
      </c>
      <c r="B17" s="15">
        <f>InterntBudgetskema!D18</f>
        <v>0</v>
      </c>
      <c r="C17" s="91">
        <f>'Budget med MF'!C17</f>
        <v>0</v>
      </c>
      <c r="D17" s="92">
        <f>'Budget med MF'!D17</f>
        <v>0</v>
      </c>
    </row>
    <row r="18" spans="1:4" x14ac:dyDescent="0.25">
      <c r="A18" s="67" t="s">
        <v>59</v>
      </c>
      <c r="B18" s="68"/>
      <c r="C18" s="93">
        <f t="shared" ref="C18:D18" si="0">SUBTOTAL(109,C7:C17)</f>
        <v>0</v>
      </c>
      <c r="D18" s="94">
        <f t="shared" si="0"/>
        <v>0</v>
      </c>
    </row>
    <row r="20" spans="1:4" x14ac:dyDescent="0.25">
      <c r="A20" s="66" t="s">
        <v>60</v>
      </c>
      <c r="B20" s="59"/>
      <c r="C20" s="243" t="s">
        <v>55</v>
      </c>
      <c r="D20" s="244"/>
    </row>
    <row r="21" spans="1:4" x14ac:dyDescent="0.25">
      <c r="A21" s="253" t="str">
        <f>IF(InterntBudgetskema!$A23="","",InterntBudgetskema!A23)</f>
        <v/>
      </c>
      <c r="B21" s="254"/>
      <c r="C21" s="232">
        <f>'Budget med MF'!C21</f>
        <v>0</v>
      </c>
      <c r="D21" s="232">
        <f>'Budget med MF'!D21</f>
        <v>0</v>
      </c>
    </row>
    <row r="22" spans="1:4" x14ac:dyDescent="0.25">
      <c r="A22" s="248" t="str">
        <f>IF(InterntBudgetskema!$A24="","",InterntBudgetskema!A24)</f>
        <v/>
      </c>
      <c r="B22" s="249"/>
      <c r="C22" s="245">
        <f>'Budget med MF'!C22</f>
        <v>0</v>
      </c>
      <c r="D22" s="245">
        <f>'Budget med MF'!D22</f>
        <v>0</v>
      </c>
    </row>
    <row r="23" spans="1:4" x14ac:dyDescent="0.25">
      <c r="A23" s="248" t="str">
        <f>IF(InterntBudgetskema!$A25="","",InterntBudgetskema!A25)</f>
        <v/>
      </c>
      <c r="B23" s="249"/>
      <c r="C23" s="245">
        <f>'Budget med MF'!C23</f>
        <v>0</v>
      </c>
      <c r="D23" s="245">
        <f>'Budget med MF'!D23</f>
        <v>0</v>
      </c>
    </row>
    <row r="24" spans="1:4" x14ac:dyDescent="0.25">
      <c r="A24" s="248" t="str">
        <f>IF(InterntBudgetskema!$A26="","",InterntBudgetskema!A26)</f>
        <v/>
      </c>
      <c r="B24" s="249"/>
      <c r="C24" s="245">
        <f>'Budget med MF'!C24</f>
        <v>0</v>
      </c>
      <c r="D24" s="245">
        <f>'Budget med MF'!D24</f>
        <v>0</v>
      </c>
    </row>
    <row r="25" spans="1:4" x14ac:dyDescent="0.25">
      <c r="A25" s="248" t="str">
        <f>IF(InterntBudgetskema!$A27="","",InterntBudgetskema!A27)</f>
        <v/>
      </c>
      <c r="B25" s="249"/>
      <c r="C25" s="245">
        <f>'Budget med MF'!C25</f>
        <v>0</v>
      </c>
      <c r="D25" s="245">
        <f>'Budget med MF'!D25</f>
        <v>0</v>
      </c>
    </row>
    <row r="26" spans="1:4" x14ac:dyDescent="0.25">
      <c r="A26" s="248" t="str">
        <f>IF(InterntBudgetskema!$A28="","",InterntBudgetskema!A28)</f>
        <v/>
      </c>
      <c r="B26" s="249"/>
      <c r="C26" s="245">
        <f>'Budget med MF'!C26</f>
        <v>0</v>
      </c>
      <c r="D26" s="245">
        <f>'Budget med MF'!D26</f>
        <v>0</v>
      </c>
    </row>
    <row r="27" spans="1:4" x14ac:dyDescent="0.25">
      <c r="A27" s="248" t="str">
        <f>IF(InterntBudgetskema!$A29="","",InterntBudgetskema!A29)</f>
        <v/>
      </c>
      <c r="B27" s="249"/>
      <c r="C27" s="245">
        <f>'Budget med MF'!C27</f>
        <v>0</v>
      </c>
      <c r="D27" s="245">
        <f>'Budget med MF'!D27</f>
        <v>0</v>
      </c>
    </row>
    <row r="28" spans="1:4" x14ac:dyDescent="0.25">
      <c r="A28" s="248" t="str">
        <f>IF(InterntBudgetskema!$A30="","",InterntBudgetskema!A30)</f>
        <v/>
      </c>
      <c r="B28" s="249"/>
      <c r="C28" s="245">
        <f>'Budget med MF'!C28</f>
        <v>0</v>
      </c>
      <c r="D28" s="245">
        <f>'Budget med MF'!D28</f>
        <v>0</v>
      </c>
    </row>
    <row r="29" spans="1:4" x14ac:dyDescent="0.25">
      <c r="A29" s="248" t="str">
        <f>IF(InterntBudgetskema!$A31="","",InterntBudgetskema!A31)</f>
        <v/>
      </c>
      <c r="B29" s="249"/>
      <c r="C29" s="245">
        <f>'Budget med MF'!C29</f>
        <v>0</v>
      </c>
      <c r="D29" s="245">
        <f>'Budget med MF'!D29</f>
        <v>0</v>
      </c>
    </row>
    <row r="30" spans="1:4" x14ac:dyDescent="0.25">
      <c r="A30" s="255" t="str">
        <f>IF(InterntBudgetskema!$A32="","",InterntBudgetskema!A32)</f>
        <v/>
      </c>
      <c r="B30" s="256"/>
      <c r="C30" s="245">
        <f>'Budget med MF'!C30</f>
        <v>0</v>
      </c>
      <c r="D30" s="245">
        <f>'Budget med MF'!D30</f>
        <v>0</v>
      </c>
    </row>
    <row r="31" spans="1:4" x14ac:dyDescent="0.25">
      <c r="A31" s="64" t="s">
        <v>61</v>
      </c>
      <c r="B31" s="71"/>
      <c r="C31" s="250">
        <f>SUBTOTAL(109,C21:C30)</f>
        <v>0</v>
      </c>
      <c r="D31" s="250">
        <f t="shared" ref="D31" si="1">SUBTOTAL(109,D20:D30)</f>
        <v>0</v>
      </c>
    </row>
    <row r="33" spans="1:4" x14ac:dyDescent="0.25">
      <c r="A33" s="66" t="s">
        <v>29</v>
      </c>
      <c r="B33" s="59"/>
      <c r="C33" s="243" t="s">
        <v>55</v>
      </c>
      <c r="D33" s="244"/>
    </row>
    <row r="34" spans="1:4" x14ac:dyDescent="0.25">
      <c r="A34" s="248" t="str">
        <f>IF(InterntBudgetskema!$A36="","",InterntBudgetskema!A36)</f>
        <v/>
      </c>
      <c r="B34" s="249"/>
      <c r="C34" s="245">
        <f>+InterntBudgetskema!D36</f>
        <v>0</v>
      </c>
      <c r="D34" s="245"/>
    </row>
    <row r="35" spans="1:4" x14ac:dyDescent="0.25">
      <c r="A35" s="248" t="str">
        <f>IF(InterntBudgetskema!$A37="","",InterntBudgetskema!A37)</f>
        <v/>
      </c>
      <c r="B35" s="249"/>
      <c r="C35" s="245">
        <f>+InterntBudgetskema!D37</f>
        <v>0</v>
      </c>
      <c r="D35" s="245"/>
    </row>
    <row r="36" spans="1:4" x14ac:dyDescent="0.25">
      <c r="A36" s="64" t="s">
        <v>66</v>
      </c>
      <c r="B36" s="65"/>
      <c r="C36" s="250">
        <f>SUBTOTAL(109,C34:C35)</f>
        <v>0</v>
      </c>
      <c r="D36" s="250">
        <f>SUBTOTAL(109,D19:D35)</f>
        <v>0</v>
      </c>
    </row>
    <row r="38" spans="1:4" x14ac:dyDescent="0.25">
      <c r="A38" s="66" t="s">
        <v>57</v>
      </c>
      <c r="B38" s="59"/>
      <c r="C38" s="243" t="s">
        <v>55</v>
      </c>
      <c r="D38" s="244"/>
    </row>
    <row r="39" spans="1:4" x14ac:dyDescent="0.25">
      <c r="A39" s="248" t="str">
        <f>IF(InterntBudgetskema!$A41="","",InterntBudgetskema!A41)</f>
        <v/>
      </c>
      <c r="B39" s="249"/>
      <c r="C39" s="245">
        <f>'Budget med MF'!C34</f>
        <v>0</v>
      </c>
      <c r="D39" s="245">
        <f>'Budget med MF'!D34</f>
        <v>0</v>
      </c>
    </row>
    <row r="40" spans="1:4" x14ac:dyDescent="0.25">
      <c r="A40" s="248" t="str">
        <f>IF(InterntBudgetskema!$A42="","",InterntBudgetskema!A42)</f>
        <v/>
      </c>
      <c r="B40" s="249"/>
      <c r="C40" s="245">
        <f>'Budget med MF'!C35</f>
        <v>0</v>
      </c>
      <c r="D40" s="245">
        <f>'Budget med MF'!D35</f>
        <v>0</v>
      </c>
    </row>
    <row r="41" spans="1:4" x14ac:dyDescent="0.25">
      <c r="A41" s="255" t="str">
        <f>IF(InterntBudgetskema!$A43="","",InterntBudgetskema!A43)</f>
        <v/>
      </c>
      <c r="B41" s="256"/>
      <c r="C41" s="245">
        <f>'Budget med MF'!C36</f>
        <v>0</v>
      </c>
      <c r="D41" s="245">
        <f>'Budget med MF'!D36</f>
        <v>0</v>
      </c>
    </row>
    <row r="42" spans="1:4" x14ac:dyDescent="0.25">
      <c r="A42" s="64" t="s">
        <v>62</v>
      </c>
      <c r="B42" s="65"/>
      <c r="C42" s="250">
        <f>SUBTOTAL(109,C39:C41)</f>
        <v>0</v>
      </c>
      <c r="D42" s="250">
        <f t="shared" ref="D42" si="2">SUBTOTAL(109,D25:D41)</f>
        <v>0</v>
      </c>
    </row>
    <row r="44" spans="1:4" x14ac:dyDescent="0.25">
      <c r="A44" s="66" t="s">
        <v>21</v>
      </c>
      <c r="B44" s="58"/>
      <c r="C44" s="250">
        <f>'Budget med MF'!C39</f>
        <v>0</v>
      </c>
      <c r="D44" s="250">
        <f>'Budget med MF'!D39</f>
        <v>0</v>
      </c>
    </row>
    <row r="46" spans="1:4" x14ac:dyDescent="0.25">
      <c r="A46" s="66" t="s">
        <v>63</v>
      </c>
      <c r="B46" s="58"/>
      <c r="C46" s="250">
        <f>+D18+C31+C36+C42+C44</f>
        <v>0</v>
      </c>
      <c r="D46" s="250"/>
    </row>
  </sheetData>
  <sheetProtection algorithmName="SHA-512" hashValue="VTMsxtMYQr+O+WPrFRhNkw+oDhK9D4S1OBSIewv+S18ohZ7kj+fnm+NSKL8IZCzI70UzrDVwnFDhddk5ocF4tg==" saltValue="C4c9/ekGh4r2OBXpVytd+Q==" spinCount="100000" sheet="1" objects="1" scenarios="1"/>
  <mergeCells count="39">
    <mergeCell ref="A21:B21"/>
    <mergeCell ref="C21:D21"/>
    <mergeCell ref="A22:B22"/>
    <mergeCell ref="C22:D22"/>
    <mergeCell ref="C5:D5"/>
    <mergeCell ref="C20:D20"/>
    <mergeCell ref="A25:B25"/>
    <mergeCell ref="C25:D25"/>
    <mergeCell ref="A26:B26"/>
    <mergeCell ref="C26:D26"/>
    <mergeCell ref="A23:B23"/>
    <mergeCell ref="C23:D23"/>
    <mergeCell ref="A24:B24"/>
    <mergeCell ref="C24:D24"/>
    <mergeCell ref="A29:B29"/>
    <mergeCell ref="C29:D29"/>
    <mergeCell ref="A30:B30"/>
    <mergeCell ref="C30:D30"/>
    <mergeCell ref="A27:B27"/>
    <mergeCell ref="C27:D27"/>
    <mergeCell ref="A28:B28"/>
    <mergeCell ref="C28:D28"/>
    <mergeCell ref="A39:B39"/>
    <mergeCell ref="C39:D39"/>
    <mergeCell ref="A40:B40"/>
    <mergeCell ref="C40:D40"/>
    <mergeCell ref="C31:D31"/>
    <mergeCell ref="C38:D38"/>
    <mergeCell ref="C33:D33"/>
    <mergeCell ref="A34:B34"/>
    <mergeCell ref="C34:D34"/>
    <mergeCell ref="A35:B35"/>
    <mergeCell ref="C35:D35"/>
    <mergeCell ref="C36:D36"/>
    <mergeCell ref="C44:D44"/>
    <mergeCell ref="C46:D46"/>
    <mergeCell ref="A41:B41"/>
    <mergeCell ref="C41:D41"/>
    <mergeCell ref="C42:D42"/>
  </mergeCells>
  <pageMargins left="0.7" right="0.7" top="0.75" bottom="0.75" header="0.3" footer="0.3"/>
  <pageSetup paperSize="9" orientation="portrait" horizontalDpi="1200" verticalDpi="1200" r:id="rId1"/>
  <colBreaks count="1" manualBreakCount="1">
    <brk id="5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37"/>
  <sheetViews>
    <sheetView zoomScale="85" zoomScaleNormal="85" workbookViewId="0">
      <selection activeCell="T6" sqref="T6"/>
    </sheetView>
  </sheetViews>
  <sheetFormatPr defaultRowHeight="15" x14ac:dyDescent="0.25"/>
  <cols>
    <col min="1" max="1" width="26.5703125" bestFit="1" customWidth="1"/>
    <col min="2" max="2" width="5.42578125" customWidth="1"/>
    <col min="3" max="3" width="9" customWidth="1"/>
    <col min="4" max="4" width="1.42578125" customWidth="1"/>
    <col min="5" max="5" width="8.42578125" customWidth="1"/>
    <col min="6" max="11" width="8.5703125" customWidth="1"/>
    <col min="12" max="12" width="4.5703125" customWidth="1"/>
    <col min="13" max="13" width="11" customWidth="1"/>
    <col min="14" max="14" width="10.5703125" bestFit="1" customWidth="1"/>
    <col min="16" max="16" width="8" customWidth="1"/>
    <col min="17" max="17" width="12.5703125" customWidth="1"/>
    <col min="18" max="18" width="17.85546875" customWidth="1"/>
  </cols>
  <sheetData>
    <row r="2" spans="1:20" ht="21" x14ac:dyDescent="0.35">
      <c r="A2" s="265" t="s">
        <v>67</v>
      </c>
      <c r="C2" s="262" t="s">
        <v>68</v>
      </c>
      <c r="D2" s="263"/>
      <c r="E2" s="263"/>
      <c r="F2" s="263"/>
      <c r="G2" s="263"/>
      <c r="H2" s="263"/>
      <c r="I2" s="263"/>
      <c r="J2" s="263"/>
      <c r="K2" s="264"/>
      <c r="M2" t="s">
        <v>69</v>
      </c>
      <c r="N2" s="169">
        <v>45415</v>
      </c>
    </row>
    <row r="3" spans="1:20" ht="18.75" x14ac:dyDescent="0.3">
      <c r="A3" s="266"/>
      <c r="C3" s="257" t="s">
        <v>70</v>
      </c>
      <c r="D3" s="16"/>
      <c r="E3" s="259" t="s">
        <v>71</v>
      </c>
      <c r="F3" s="260"/>
      <c r="G3" s="260"/>
      <c r="H3" s="260"/>
      <c r="I3" s="260"/>
      <c r="J3" s="260"/>
      <c r="K3" s="261"/>
      <c r="R3" s="62" t="s">
        <v>72</v>
      </c>
      <c r="S3" s="62" t="s">
        <v>20</v>
      </c>
    </row>
    <row r="4" spans="1:20" ht="30" x14ac:dyDescent="0.25">
      <c r="A4" s="6" t="s">
        <v>73</v>
      </c>
      <c r="C4" s="258"/>
      <c r="D4" s="17"/>
      <c r="E4" s="20" t="s">
        <v>74</v>
      </c>
      <c r="F4" s="20" t="s">
        <v>75</v>
      </c>
      <c r="G4" s="20" t="s">
        <v>3</v>
      </c>
      <c r="H4" s="20" t="s">
        <v>76</v>
      </c>
      <c r="I4" s="20" t="s">
        <v>77</v>
      </c>
      <c r="J4" s="20" t="s">
        <v>78</v>
      </c>
      <c r="K4" s="20" t="s">
        <v>79</v>
      </c>
      <c r="R4" s="170" t="str">
        <f>+E4</f>
        <v>SDU OH 0 %</v>
      </c>
      <c r="S4" s="62">
        <v>0</v>
      </c>
    </row>
    <row r="5" spans="1:20" x14ac:dyDescent="0.25">
      <c r="A5" s="13" t="s">
        <v>80</v>
      </c>
      <c r="C5" s="21">
        <v>608</v>
      </c>
      <c r="D5" s="18"/>
      <c r="E5" s="21">
        <f t="shared" ref="E5:E15" si="0">CEILING(C5+C5*0,10)</f>
        <v>610</v>
      </c>
      <c r="F5" s="21">
        <f>CEILING(C5+C5*0.25,10)</f>
        <v>760</v>
      </c>
      <c r="G5" s="21">
        <f>CEILING(C5+C5*1.2,10)</f>
        <v>1340</v>
      </c>
      <c r="H5" s="21">
        <f>CEILING(C5+C5*1.8,10)</f>
        <v>1710</v>
      </c>
      <c r="I5" s="158"/>
      <c r="J5" s="158"/>
      <c r="K5" s="158"/>
      <c r="M5" t="s">
        <v>81</v>
      </c>
      <c r="R5" s="170" t="str">
        <f>+F4</f>
        <v>SDU OH 25 %</v>
      </c>
      <c r="S5" s="62">
        <v>0.25</v>
      </c>
    </row>
    <row r="6" spans="1:20" x14ac:dyDescent="0.25">
      <c r="A6" s="14" t="s">
        <v>82</v>
      </c>
      <c r="C6" s="22">
        <v>455</v>
      </c>
      <c r="D6" s="18"/>
      <c r="E6" s="22">
        <f t="shared" si="0"/>
        <v>460</v>
      </c>
      <c r="F6" s="22">
        <f t="shared" ref="F6:F15" si="1">CEILING(C6+C6*0.25,10)</f>
        <v>570</v>
      </c>
      <c r="G6" s="22">
        <f t="shared" ref="G6:G15" si="2">CEILING(C6+C6*1.2,10)</f>
        <v>1010</v>
      </c>
      <c r="H6" s="22">
        <f t="shared" ref="H6:H15" si="3">CEILING(C6+C6*1.8,10)</f>
        <v>1280</v>
      </c>
      <c r="I6" s="159"/>
      <c r="J6" s="159"/>
      <c r="K6" s="159"/>
      <c r="M6" t="s">
        <v>81</v>
      </c>
      <c r="R6" s="170" t="str">
        <f>+G4</f>
        <v>SDU OH 120 %</v>
      </c>
      <c r="S6" s="62">
        <v>1.2</v>
      </c>
      <c r="T6" t="s">
        <v>83</v>
      </c>
    </row>
    <row r="7" spans="1:20" x14ac:dyDescent="0.25">
      <c r="A7" s="14" t="s">
        <v>84</v>
      </c>
      <c r="C7" s="22">
        <v>381</v>
      </c>
      <c r="D7" s="18"/>
      <c r="E7" s="22">
        <f t="shared" si="0"/>
        <v>390</v>
      </c>
      <c r="F7" s="22">
        <f t="shared" si="1"/>
        <v>480</v>
      </c>
      <c r="G7" s="22">
        <f t="shared" si="2"/>
        <v>840</v>
      </c>
      <c r="H7" s="22">
        <f t="shared" si="3"/>
        <v>1070</v>
      </c>
      <c r="I7" s="159"/>
      <c r="J7" s="159"/>
      <c r="K7" s="159"/>
      <c r="M7" t="s">
        <v>81</v>
      </c>
      <c r="R7" s="170" t="str">
        <f>+H4</f>
        <v>SDU OH 180 %</v>
      </c>
      <c r="S7" s="62">
        <v>1.8</v>
      </c>
    </row>
    <row r="8" spans="1:20" x14ac:dyDescent="0.25">
      <c r="A8" s="14" t="s">
        <v>85</v>
      </c>
      <c r="C8" s="22">
        <v>381</v>
      </c>
      <c r="D8" s="18"/>
      <c r="E8" s="22">
        <f t="shared" si="0"/>
        <v>390</v>
      </c>
      <c r="F8" s="22">
        <f t="shared" si="1"/>
        <v>480</v>
      </c>
      <c r="G8" s="22">
        <f t="shared" si="2"/>
        <v>840</v>
      </c>
      <c r="H8" s="22">
        <f t="shared" si="3"/>
        <v>1070</v>
      </c>
      <c r="I8" s="159"/>
      <c r="J8" s="159"/>
      <c r="K8" s="159"/>
      <c r="M8" t="s">
        <v>81</v>
      </c>
      <c r="R8" s="170" t="str">
        <f>+I4</f>
        <v>Institut #1</v>
      </c>
      <c r="S8" s="62"/>
    </row>
    <row r="9" spans="1:20" x14ac:dyDescent="0.25">
      <c r="A9" s="14" t="s">
        <v>86</v>
      </c>
      <c r="C9" s="22">
        <v>332</v>
      </c>
      <c r="D9" s="18"/>
      <c r="E9" s="22">
        <f t="shared" si="0"/>
        <v>340</v>
      </c>
      <c r="F9" s="22">
        <f t="shared" si="1"/>
        <v>420</v>
      </c>
      <c r="G9" s="22">
        <f t="shared" si="2"/>
        <v>740</v>
      </c>
      <c r="H9" s="22">
        <f t="shared" si="3"/>
        <v>930</v>
      </c>
      <c r="I9" s="159"/>
      <c r="J9" s="159"/>
      <c r="K9" s="159"/>
      <c r="M9" t="s">
        <v>81</v>
      </c>
      <c r="R9" s="170" t="str">
        <f>+J4</f>
        <v>Institut #2</v>
      </c>
      <c r="S9" s="62"/>
    </row>
    <row r="10" spans="1:20" x14ac:dyDescent="0.25">
      <c r="A10" s="14" t="s">
        <v>87</v>
      </c>
      <c r="C10" s="22">
        <v>301</v>
      </c>
      <c r="D10" s="18"/>
      <c r="E10" s="22">
        <f t="shared" si="0"/>
        <v>310</v>
      </c>
      <c r="F10" s="22">
        <f t="shared" si="1"/>
        <v>380</v>
      </c>
      <c r="G10" s="22">
        <f t="shared" si="2"/>
        <v>670</v>
      </c>
      <c r="H10" s="22">
        <f t="shared" si="3"/>
        <v>850</v>
      </c>
      <c r="I10" s="159"/>
      <c r="J10" s="159"/>
      <c r="K10" s="159"/>
      <c r="M10" t="s">
        <v>81</v>
      </c>
      <c r="R10" s="170" t="str">
        <f>+K4</f>
        <v>Institut #3</v>
      </c>
      <c r="S10" s="62"/>
    </row>
    <row r="11" spans="1:20" x14ac:dyDescent="0.25">
      <c r="A11" s="14" t="s">
        <v>88</v>
      </c>
      <c r="C11" s="22">
        <v>381</v>
      </c>
      <c r="D11" s="18"/>
      <c r="E11" s="22">
        <f t="shared" si="0"/>
        <v>390</v>
      </c>
      <c r="F11" s="22">
        <f t="shared" si="1"/>
        <v>480</v>
      </c>
      <c r="G11" s="22">
        <f t="shared" si="2"/>
        <v>840</v>
      </c>
      <c r="H11" s="22">
        <f t="shared" si="3"/>
        <v>1070</v>
      </c>
      <c r="I11" s="159"/>
      <c r="J11" s="159"/>
      <c r="K11" s="159"/>
      <c r="M11" t="s">
        <v>81</v>
      </c>
    </row>
    <row r="12" spans="1:20" x14ac:dyDescent="0.25">
      <c r="A12" s="14" t="s">
        <v>89</v>
      </c>
      <c r="C12" s="22">
        <v>442</v>
      </c>
      <c r="D12" s="18"/>
      <c r="E12" s="22">
        <f t="shared" si="0"/>
        <v>450</v>
      </c>
      <c r="F12" s="22">
        <f t="shared" si="1"/>
        <v>560</v>
      </c>
      <c r="G12" s="22">
        <f t="shared" si="2"/>
        <v>980</v>
      </c>
      <c r="H12" s="22">
        <f t="shared" si="3"/>
        <v>1240</v>
      </c>
      <c r="I12" s="159"/>
      <c r="J12" s="159"/>
      <c r="K12" s="159"/>
      <c r="M12" t="s">
        <v>81</v>
      </c>
      <c r="R12" s="62" t="s">
        <v>90</v>
      </c>
      <c r="S12" s="62">
        <v>0.1</v>
      </c>
    </row>
    <row r="13" spans="1:20" x14ac:dyDescent="0.25">
      <c r="A13" s="14" t="s">
        <v>91</v>
      </c>
      <c r="C13" s="22">
        <v>326</v>
      </c>
      <c r="D13" s="18"/>
      <c r="E13" s="22">
        <f t="shared" si="0"/>
        <v>330</v>
      </c>
      <c r="F13" s="22">
        <f t="shared" si="1"/>
        <v>410</v>
      </c>
      <c r="G13" s="22">
        <f t="shared" si="2"/>
        <v>720</v>
      </c>
      <c r="H13" s="22">
        <f t="shared" si="3"/>
        <v>920</v>
      </c>
      <c r="I13" s="159"/>
      <c r="J13" s="159"/>
      <c r="K13" s="159"/>
      <c r="M13" t="s">
        <v>81</v>
      </c>
    </row>
    <row r="14" spans="1:20" x14ac:dyDescent="0.25">
      <c r="A14" s="14" t="s">
        <v>92</v>
      </c>
      <c r="C14" s="22">
        <v>332</v>
      </c>
      <c r="D14" s="18"/>
      <c r="E14" s="22">
        <f t="shared" si="0"/>
        <v>340</v>
      </c>
      <c r="F14" s="22">
        <f t="shared" si="1"/>
        <v>420</v>
      </c>
      <c r="G14" s="22">
        <f t="shared" si="2"/>
        <v>740</v>
      </c>
      <c r="H14" s="22">
        <f t="shared" si="3"/>
        <v>930</v>
      </c>
      <c r="I14" s="159"/>
      <c r="J14" s="159"/>
      <c r="K14" s="159"/>
      <c r="M14" t="s">
        <v>81</v>
      </c>
    </row>
    <row r="15" spans="1:20" x14ac:dyDescent="0.25">
      <c r="A15" s="15" t="s">
        <v>93</v>
      </c>
      <c r="C15" s="23">
        <f>(167+205+214)/3</f>
        <v>195.33333333333334</v>
      </c>
      <c r="D15" s="18"/>
      <c r="E15" s="23">
        <f t="shared" si="0"/>
        <v>200</v>
      </c>
      <c r="F15" s="23">
        <f t="shared" si="1"/>
        <v>250</v>
      </c>
      <c r="G15" s="23">
        <f t="shared" si="2"/>
        <v>430</v>
      </c>
      <c r="H15" s="23">
        <f t="shared" si="3"/>
        <v>550</v>
      </c>
      <c r="I15" s="160"/>
      <c r="J15" s="160"/>
      <c r="K15" s="160"/>
      <c r="M15" t="s">
        <v>94</v>
      </c>
    </row>
    <row r="16" spans="1:20" x14ac:dyDescent="0.25">
      <c r="A16" s="144"/>
      <c r="C16" s="141"/>
      <c r="D16" s="18"/>
      <c r="E16" s="31"/>
      <c r="F16" s="31"/>
      <c r="G16" s="31"/>
      <c r="H16" s="31"/>
      <c r="I16" s="159"/>
      <c r="J16" s="159"/>
      <c r="K16" s="159"/>
    </row>
    <row r="17" spans="1:11" x14ac:dyDescent="0.25">
      <c r="A17" s="144"/>
      <c r="C17" s="141"/>
      <c r="D17" s="18"/>
      <c r="E17" s="31"/>
      <c r="F17" s="31"/>
      <c r="G17" s="31"/>
      <c r="H17" s="31"/>
      <c r="I17" s="159"/>
      <c r="J17" s="159"/>
      <c r="K17" s="159"/>
    </row>
    <row r="18" spans="1:11" x14ac:dyDescent="0.25">
      <c r="A18" s="144"/>
      <c r="C18" s="141"/>
      <c r="D18" s="18"/>
      <c r="E18" s="31"/>
      <c r="F18" s="31"/>
      <c r="G18" s="31"/>
      <c r="H18" s="31"/>
      <c r="I18" s="159"/>
      <c r="J18" s="159"/>
      <c r="K18" s="159"/>
    </row>
    <row r="19" spans="1:11" x14ac:dyDescent="0.25">
      <c r="A19" s="144"/>
      <c r="C19" s="141"/>
      <c r="D19" s="18"/>
      <c r="E19" s="31"/>
      <c r="F19" s="31"/>
      <c r="G19" s="31"/>
      <c r="H19" s="31"/>
      <c r="I19" s="159"/>
      <c r="J19" s="159"/>
      <c r="K19" s="159"/>
    </row>
    <row r="20" spans="1:11" x14ac:dyDescent="0.25">
      <c r="A20" s="144"/>
      <c r="C20" s="141"/>
      <c r="D20" s="18"/>
      <c r="E20" s="31"/>
      <c r="F20" s="31"/>
      <c r="G20" s="31"/>
      <c r="H20" s="31"/>
      <c r="I20" s="159"/>
      <c r="J20" s="159"/>
      <c r="K20" s="159"/>
    </row>
    <row r="21" spans="1:11" x14ac:dyDescent="0.25">
      <c r="A21" s="144"/>
      <c r="C21" s="141"/>
      <c r="D21" s="18"/>
      <c r="E21" s="31"/>
      <c r="F21" s="31"/>
      <c r="G21" s="31"/>
      <c r="H21" s="31"/>
      <c r="I21" s="159"/>
      <c r="J21" s="159"/>
      <c r="K21" s="159"/>
    </row>
    <row r="22" spans="1:11" x14ac:dyDescent="0.25">
      <c r="A22" s="144"/>
      <c r="C22" s="141"/>
      <c r="D22" s="18"/>
      <c r="E22" s="31"/>
      <c r="F22" s="31"/>
      <c r="G22" s="31"/>
      <c r="H22" s="31"/>
      <c r="I22" s="159"/>
      <c r="J22" s="159"/>
      <c r="K22" s="159"/>
    </row>
    <row r="23" spans="1:11" x14ac:dyDescent="0.25">
      <c r="A23" s="144"/>
      <c r="C23" s="141"/>
      <c r="D23" s="18"/>
      <c r="E23" s="31"/>
      <c r="F23" s="31"/>
      <c r="G23" s="31"/>
      <c r="H23" s="31"/>
      <c r="I23" s="159"/>
      <c r="J23" s="159"/>
      <c r="K23" s="159"/>
    </row>
    <row r="24" spans="1:11" x14ac:dyDescent="0.25">
      <c r="A24" s="144"/>
      <c r="C24" s="141"/>
      <c r="D24" s="18"/>
      <c r="E24" s="31"/>
      <c r="F24" s="31"/>
      <c r="G24" s="31"/>
      <c r="H24" s="31"/>
      <c r="I24" s="159"/>
      <c r="J24" s="159"/>
      <c r="K24" s="159"/>
    </row>
    <row r="25" spans="1:11" x14ac:dyDescent="0.25">
      <c r="A25" s="144"/>
      <c r="C25" s="141"/>
      <c r="D25" s="18"/>
      <c r="E25" s="31"/>
      <c r="F25" s="31"/>
      <c r="G25" s="31"/>
      <c r="H25" s="31"/>
      <c r="I25" s="159"/>
      <c r="J25" s="159"/>
      <c r="K25" s="159"/>
    </row>
    <row r="26" spans="1:11" x14ac:dyDescent="0.25">
      <c r="A26" s="144"/>
      <c r="C26" s="141"/>
      <c r="D26" s="18"/>
      <c r="E26" s="31"/>
      <c r="F26" s="31"/>
      <c r="G26" s="31"/>
      <c r="H26" s="31"/>
      <c r="I26" s="159"/>
      <c r="J26" s="159"/>
      <c r="K26" s="159"/>
    </row>
    <row r="27" spans="1:11" x14ac:dyDescent="0.25">
      <c r="A27" s="144"/>
      <c r="C27" s="141"/>
      <c r="D27" s="18"/>
      <c r="E27" s="31"/>
      <c r="F27" s="31"/>
      <c r="G27" s="31"/>
      <c r="H27" s="31"/>
      <c r="I27" s="159"/>
      <c r="J27" s="159"/>
      <c r="K27" s="159"/>
    </row>
    <row r="28" spans="1:11" x14ac:dyDescent="0.25">
      <c r="A28" s="144"/>
      <c r="C28" s="141"/>
      <c r="D28" s="18"/>
      <c r="E28" s="31"/>
      <c r="F28" s="31"/>
      <c r="G28" s="31"/>
      <c r="H28" s="31"/>
      <c r="I28" s="159"/>
      <c r="J28" s="159"/>
      <c r="K28" s="159"/>
    </row>
    <row r="29" spans="1:11" x14ac:dyDescent="0.25">
      <c r="A29" s="144"/>
      <c r="C29" s="141"/>
      <c r="D29" s="18"/>
      <c r="E29" s="31"/>
      <c r="F29" s="31"/>
      <c r="G29" s="31"/>
      <c r="H29" s="31"/>
      <c r="I29" s="159"/>
      <c r="J29" s="159"/>
      <c r="K29" s="159"/>
    </row>
    <row r="30" spans="1:11" x14ac:dyDescent="0.25">
      <c r="A30" s="144"/>
      <c r="C30" s="141"/>
      <c r="D30" s="18"/>
      <c r="E30" s="31"/>
      <c r="F30" s="31"/>
      <c r="G30" s="31"/>
      <c r="H30" s="31"/>
      <c r="I30" s="159"/>
      <c r="J30" s="159"/>
      <c r="K30" s="159"/>
    </row>
    <row r="31" spans="1:11" x14ac:dyDescent="0.25">
      <c r="A31" s="144"/>
      <c r="C31" s="141"/>
      <c r="D31" s="18"/>
      <c r="E31" s="31"/>
      <c r="F31" s="31"/>
      <c r="G31" s="31"/>
      <c r="H31" s="31"/>
      <c r="I31" s="159"/>
      <c r="J31" s="159"/>
      <c r="K31" s="159"/>
    </row>
    <row r="32" spans="1:11" x14ac:dyDescent="0.25">
      <c r="A32" s="144"/>
      <c r="C32" s="141"/>
      <c r="D32" s="18"/>
      <c r="E32" s="31"/>
      <c r="F32" s="31"/>
      <c r="G32" s="31"/>
      <c r="H32" s="31"/>
      <c r="I32" s="159"/>
      <c r="J32" s="159"/>
      <c r="K32" s="159"/>
    </row>
    <row r="33" spans="1:11" x14ac:dyDescent="0.25">
      <c r="A33" s="144"/>
      <c r="C33" s="141"/>
      <c r="D33" s="18"/>
      <c r="E33" s="31"/>
      <c r="F33" s="31"/>
      <c r="G33" s="31"/>
      <c r="H33" s="31"/>
      <c r="I33" s="159"/>
      <c r="J33" s="159"/>
      <c r="K33" s="159"/>
    </row>
    <row r="34" spans="1:11" x14ac:dyDescent="0.25">
      <c r="A34" s="144"/>
      <c r="C34" s="141"/>
      <c r="D34" s="18"/>
      <c r="E34" s="31"/>
      <c r="F34" s="31"/>
      <c r="G34" s="31"/>
      <c r="H34" s="31"/>
      <c r="I34" s="159"/>
      <c r="J34" s="159"/>
      <c r="K34" s="159"/>
    </row>
    <row r="35" spans="1:11" x14ac:dyDescent="0.25">
      <c r="A35" s="148"/>
      <c r="C35" s="145"/>
      <c r="D35" s="19"/>
      <c r="E35" s="32"/>
      <c r="F35" s="32"/>
      <c r="G35" s="32"/>
      <c r="H35" s="32"/>
      <c r="I35" s="160"/>
      <c r="J35" s="160"/>
      <c r="K35" s="160"/>
    </row>
    <row r="37" spans="1:11" x14ac:dyDescent="0.25">
      <c r="A37" s="26"/>
    </row>
  </sheetData>
  <mergeCells count="4">
    <mergeCell ref="C3:C4"/>
    <mergeCell ref="E3:K3"/>
    <mergeCell ref="C2:K2"/>
    <mergeCell ref="A2:A3"/>
  </mergeCell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J32"/>
  <sheetViews>
    <sheetView workbookViewId="0">
      <selection activeCell="A5" sqref="A5"/>
    </sheetView>
  </sheetViews>
  <sheetFormatPr defaultRowHeight="15" x14ac:dyDescent="0.25"/>
  <cols>
    <col min="1" max="1" width="47" customWidth="1"/>
    <col min="2" max="2" width="5.42578125" customWidth="1"/>
    <col min="3" max="4" width="8.42578125" customWidth="1"/>
    <col min="5" max="10" width="8.5703125" customWidth="1"/>
  </cols>
  <sheetData>
    <row r="2" spans="1:10" ht="21" x14ac:dyDescent="0.35">
      <c r="A2" s="265" t="s">
        <v>95</v>
      </c>
      <c r="C2" s="262" t="s">
        <v>96</v>
      </c>
      <c r="D2" s="263"/>
      <c r="E2" s="263"/>
      <c r="F2" s="263"/>
      <c r="G2" s="263"/>
      <c r="H2" s="263"/>
      <c r="I2" s="263"/>
      <c r="J2" s="264"/>
    </row>
    <row r="3" spans="1:10" ht="15.75" customHeight="1" x14ac:dyDescent="0.25">
      <c r="A3" s="266"/>
      <c r="C3" s="267" t="s">
        <v>8</v>
      </c>
      <c r="D3" s="268"/>
      <c r="E3" s="267" t="s">
        <v>77</v>
      </c>
      <c r="F3" s="268"/>
      <c r="G3" s="267" t="s">
        <v>78</v>
      </c>
      <c r="H3" s="268"/>
      <c r="I3" s="267" t="s">
        <v>79</v>
      </c>
      <c r="J3" s="268"/>
    </row>
    <row r="4" spans="1:10" x14ac:dyDescent="0.25">
      <c r="A4" s="6" t="s">
        <v>97</v>
      </c>
      <c r="C4" s="46" t="s">
        <v>37</v>
      </c>
      <c r="D4" s="46" t="s">
        <v>28</v>
      </c>
      <c r="E4" s="46" t="s">
        <v>37</v>
      </c>
      <c r="F4" s="46" t="s">
        <v>28</v>
      </c>
      <c r="G4" s="46" t="s">
        <v>37</v>
      </c>
      <c r="H4" s="46" t="s">
        <v>28</v>
      </c>
      <c r="I4" s="46" t="s">
        <v>37</v>
      </c>
      <c r="J4" s="46" t="s">
        <v>28</v>
      </c>
    </row>
    <row r="5" spans="1:10" x14ac:dyDescent="0.25">
      <c r="A5" s="13" t="s">
        <v>98</v>
      </c>
      <c r="C5" s="41">
        <v>0.2228701312307359</v>
      </c>
      <c r="D5" s="44">
        <v>0.2228701312307359</v>
      </c>
      <c r="E5" s="43"/>
      <c r="F5" s="43"/>
      <c r="G5" s="43"/>
      <c r="H5" s="43"/>
      <c r="I5" s="43"/>
      <c r="J5" s="43"/>
    </row>
    <row r="6" spans="1:10" x14ac:dyDescent="0.25">
      <c r="A6" s="14" t="s">
        <v>99</v>
      </c>
      <c r="C6" s="42">
        <v>4.8110249761724302E-2</v>
      </c>
      <c r="D6" s="45">
        <v>4.8110249761724302E-2</v>
      </c>
      <c r="E6" s="31"/>
      <c r="F6" s="31"/>
      <c r="G6" s="31"/>
      <c r="H6" s="31"/>
      <c r="I6" s="31"/>
      <c r="J6" s="31"/>
    </row>
    <row r="7" spans="1:10" x14ac:dyDescent="0.25">
      <c r="A7" s="14" t="s">
        <v>100</v>
      </c>
      <c r="C7" s="42">
        <v>2.9785676056855389E-2</v>
      </c>
      <c r="D7" s="45">
        <v>2.9785676056855389E-2</v>
      </c>
      <c r="E7" s="31"/>
      <c r="F7" s="31"/>
      <c r="G7" s="31"/>
      <c r="H7" s="31"/>
      <c r="I7" s="31"/>
      <c r="J7" s="31"/>
    </row>
    <row r="8" spans="1:10" x14ac:dyDescent="0.25">
      <c r="A8" s="14" t="s">
        <v>101</v>
      </c>
      <c r="C8" s="42">
        <v>3.2338350732100708E-2</v>
      </c>
      <c r="D8" s="45">
        <v>3.2338350732100708E-2</v>
      </c>
      <c r="E8" s="31"/>
      <c r="F8" s="31"/>
      <c r="G8" s="31"/>
      <c r="H8" s="31"/>
      <c r="I8" s="31"/>
      <c r="J8" s="31"/>
    </row>
    <row r="9" spans="1:10" x14ac:dyDescent="0.25">
      <c r="A9" s="14" t="s">
        <v>102</v>
      </c>
      <c r="C9" s="42">
        <v>2.0024847266580794E-2</v>
      </c>
      <c r="D9" s="45">
        <v>2.0024847266580794E-2</v>
      </c>
      <c r="E9" s="31"/>
      <c r="F9" s="31"/>
      <c r="G9" s="31"/>
      <c r="H9" s="31"/>
      <c r="I9" s="31"/>
      <c r="J9" s="31"/>
    </row>
    <row r="10" spans="1:10" x14ac:dyDescent="0.25">
      <c r="A10" s="14" t="s">
        <v>103</v>
      </c>
      <c r="C10" s="42">
        <v>1.602587957216655E-2</v>
      </c>
      <c r="D10" s="45">
        <v>1.602587957216655E-2</v>
      </c>
      <c r="E10" s="31"/>
      <c r="F10" s="31"/>
      <c r="G10" s="31"/>
      <c r="H10" s="31"/>
      <c r="I10" s="31"/>
      <c r="J10" s="31"/>
    </row>
    <row r="11" spans="1:10" x14ac:dyDescent="0.25">
      <c r="A11" s="14" t="s">
        <v>104</v>
      </c>
      <c r="C11" s="42">
        <v>3.954221741725282E-2</v>
      </c>
      <c r="D11" s="45">
        <v>3.954221741725282E-2</v>
      </c>
      <c r="E11" s="31"/>
      <c r="F11" s="31"/>
      <c r="G11" s="31"/>
      <c r="H11" s="31"/>
      <c r="I11" s="31"/>
      <c r="J11" s="31"/>
    </row>
    <row r="12" spans="1:10" x14ac:dyDescent="0.25">
      <c r="A12" s="14" t="s">
        <v>105</v>
      </c>
      <c r="C12" s="42">
        <v>3.8605247562868454E-3</v>
      </c>
      <c r="D12" s="45">
        <v>3.8605247562868454E-3</v>
      </c>
      <c r="E12" s="31"/>
      <c r="F12" s="31"/>
      <c r="G12" s="31"/>
      <c r="H12" s="31"/>
      <c r="I12" s="31"/>
      <c r="J12" s="31"/>
    </row>
    <row r="13" spans="1:10" x14ac:dyDescent="0.25">
      <c r="A13" s="144"/>
      <c r="C13" s="31"/>
      <c r="D13" s="31"/>
      <c r="E13" s="161"/>
      <c r="F13" s="159"/>
      <c r="G13" s="161"/>
      <c r="H13" s="159"/>
      <c r="I13" s="161"/>
      <c r="J13" s="159"/>
    </row>
    <row r="14" spans="1:10" x14ac:dyDescent="0.25">
      <c r="A14" s="144"/>
      <c r="C14" s="31"/>
      <c r="D14" s="31"/>
      <c r="E14" s="161"/>
      <c r="F14" s="159"/>
      <c r="G14" s="161"/>
      <c r="H14" s="159"/>
      <c r="I14" s="161"/>
      <c r="J14" s="159"/>
    </row>
    <row r="15" spans="1:10" x14ac:dyDescent="0.25">
      <c r="A15" s="144"/>
      <c r="C15" s="31"/>
      <c r="D15" s="31"/>
      <c r="E15" s="161"/>
      <c r="F15" s="159"/>
      <c r="G15" s="161"/>
      <c r="H15" s="159"/>
      <c r="I15" s="161"/>
      <c r="J15" s="159"/>
    </row>
    <row r="16" spans="1:10" x14ac:dyDescent="0.25">
      <c r="A16" s="144"/>
      <c r="C16" s="31"/>
      <c r="D16" s="31"/>
      <c r="E16" s="161"/>
      <c r="F16" s="159"/>
      <c r="G16" s="161"/>
      <c r="H16" s="159"/>
      <c r="I16" s="161"/>
      <c r="J16" s="159"/>
    </row>
    <row r="17" spans="1:10" x14ac:dyDescent="0.25">
      <c r="A17" s="144"/>
      <c r="C17" s="31"/>
      <c r="D17" s="31"/>
      <c r="E17" s="161"/>
      <c r="F17" s="159"/>
      <c r="G17" s="161"/>
      <c r="H17" s="159"/>
      <c r="I17" s="161"/>
      <c r="J17" s="159"/>
    </row>
    <row r="18" spans="1:10" x14ac:dyDescent="0.25">
      <c r="A18" s="144"/>
      <c r="C18" s="31"/>
      <c r="D18" s="31"/>
      <c r="E18" s="161"/>
      <c r="F18" s="159"/>
      <c r="G18" s="161"/>
      <c r="H18" s="159"/>
      <c r="I18" s="161"/>
      <c r="J18" s="159"/>
    </row>
    <row r="19" spans="1:10" x14ac:dyDescent="0.25">
      <c r="A19" s="144"/>
      <c r="C19" s="31"/>
      <c r="D19" s="31"/>
      <c r="E19" s="161"/>
      <c r="F19" s="159"/>
      <c r="G19" s="161"/>
      <c r="H19" s="159"/>
      <c r="I19" s="161"/>
      <c r="J19" s="159"/>
    </row>
    <row r="20" spans="1:10" x14ac:dyDescent="0.25">
      <c r="A20" s="144"/>
      <c r="C20" s="31"/>
      <c r="D20" s="31"/>
      <c r="E20" s="161"/>
      <c r="F20" s="159"/>
      <c r="G20" s="161"/>
      <c r="H20" s="159"/>
      <c r="I20" s="161"/>
      <c r="J20" s="159"/>
    </row>
    <row r="21" spans="1:10" x14ac:dyDescent="0.25">
      <c r="A21" s="144"/>
      <c r="C21" s="31"/>
      <c r="D21" s="31"/>
      <c r="E21" s="161"/>
      <c r="F21" s="159"/>
      <c r="G21" s="161"/>
      <c r="H21" s="159"/>
      <c r="I21" s="161"/>
      <c r="J21" s="159"/>
    </row>
    <row r="22" spans="1:10" x14ac:dyDescent="0.25">
      <c r="A22" s="144"/>
      <c r="C22" s="31"/>
      <c r="D22" s="31"/>
      <c r="E22" s="161"/>
      <c r="F22" s="159"/>
      <c r="G22" s="161"/>
      <c r="H22" s="159"/>
      <c r="I22" s="161"/>
      <c r="J22" s="159"/>
    </row>
    <row r="23" spans="1:10" x14ac:dyDescent="0.25">
      <c r="A23" s="144"/>
      <c r="C23" s="31"/>
      <c r="D23" s="31"/>
      <c r="E23" s="161"/>
      <c r="F23" s="159"/>
      <c r="G23" s="161"/>
      <c r="H23" s="159"/>
      <c r="I23" s="161"/>
      <c r="J23" s="159"/>
    </row>
    <row r="24" spans="1:10" x14ac:dyDescent="0.25">
      <c r="A24" s="144"/>
      <c r="C24" s="31"/>
      <c r="D24" s="31"/>
      <c r="E24" s="161"/>
      <c r="F24" s="159"/>
      <c r="G24" s="161"/>
      <c r="H24" s="159"/>
      <c r="I24" s="161"/>
      <c r="J24" s="159"/>
    </row>
    <row r="25" spans="1:10" x14ac:dyDescent="0.25">
      <c r="A25" s="144"/>
      <c r="C25" s="31"/>
      <c r="D25" s="31"/>
      <c r="E25" s="161"/>
      <c r="F25" s="159"/>
      <c r="G25" s="161"/>
      <c r="H25" s="159"/>
      <c r="I25" s="161"/>
      <c r="J25" s="159"/>
    </row>
    <row r="26" spans="1:10" x14ac:dyDescent="0.25">
      <c r="A26" s="144"/>
      <c r="C26" s="31"/>
      <c r="D26" s="31"/>
      <c r="E26" s="161"/>
      <c r="F26" s="159"/>
      <c r="G26" s="161"/>
      <c r="H26" s="159"/>
      <c r="I26" s="161"/>
      <c r="J26" s="159"/>
    </row>
    <row r="27" spans="1:10" x14ac:dyDescent="0.25">
      <c r="A27" s="144"/>
      <c r="C27" s="31"/>
      <c r="D27" s="31"/>
      <c r="E27" s="161"/>
      <c r="F27" s="159"/>
      <c r="G27" s="161"/>
      <c r="H27" s="159"/>
      <c r="I27" s="161"/>
      <c r="J27" s="159"/>
    </row>
    <row r="28" spans="1:10" x14ac:dyDescent="0.25">
      <c r="A28" s="144"/>
      <c r="C28" s="31"/>
      <c r="D28" s="31"/>
      <c r="E28" s="161"/>
      <c r="F28" s="159"/>
      <c r="G28" s="161"/>
      <c r="H28" s="159"/>
      <c r="I28" s="161"/>
      <c r="J28" s="159"/>
    </row>
    <row r="29" spans="1:10" x14ac:dyDescent="0.25">
      <c r="A29" s="144"/>
      <c r="C29" s="31"/>
      <c r="D29" s="31"/>
      <c r="E29" s="161"/>
      <c r="F29" s="159"/>
      <c r="G29" s="161"/>
      <c r="H29" s="159"/>
      <c r="I29" s="161"/>
      <c r="J29" s="159"/>
    </row>
    <row r="30" spans="1:10" x14ac:dyDescent="0.25">
      <c r="A30" s="144"/>
      <c r="C30" s="31"/>
      <c r="D30" s="31"/>
      <c r="E30" s="161"/>
      <c r="F30" s="159"/>
      <c r="G30" s="161"/>
      <c r="H30" s="159"/>
      <c r="I30" s="161"/>
      <c r="J30" s="159"/>
    </row>
    <row r="31" spans="1:10" x14ac:dyDescent="0.25">
      <c r="A31" s="144"/>
      <c r="C31" s="31"/>
      <c r="D31" s="31"/>
      <c r="E31" s="161"/>
      <c r="F31" s="159"/>
      <c r="G31" s="161"/>
      <c r="H31" s="159"/>
      <c r="I31" s="161"/>
      <c r="J31" s="159"/>
    </row>
    <row r="32" spans="1:10" x14ac:dyDescent="0.25">
      <c r="A32" s="148"/>
      <c r="C32" s="32"/>
      <c r="D32" s="32"/>
      <c r="E32" s="162"/>
      <c r="F32" s="160"/>
      <c r="G32" s="162"/>
      <c r="H32" s="160"/>
      <c r="I32" s="162"/>
      <c r="J32" s="160"/>
    </row>
  </sheetData>
  <sheetProtection password="8EE1" sheet="1" objects="1" scenarios="1"/>
  <mergeCells count="6">
    <mergeCell ref="A2:A3"/>
    <mergeCell ref="C2:J2"/>
    <mergeCell ref="E3:F3"/>
    <mergeCell ref="G3:H3"/>
    <mergeCell ref="I3:J3"/>
    <mergeCell ref="C3:D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24"/>
  <sheetViews>
    <sheetView workbookViewId="0">
      <selection activeCell="C4" sqref="C4"/>
    </sheetView>
  </sheetViews>
  <sheetFormatPr defaultRowHeight="15" x14ac:dyDescent="0.25"/>
  <cols>
    <col min="2" max="2" width="30.140625" customWidth="1"/>
    <col min="3" max="3" width="12.5703125" customWidth="1"/>
  </cols>
  <sheetData>
    <row r="1" spans="2:3" ht="15.75" thickBot="1" x14ac:dyDescent="0.3"/>
    <row r="2" spans="2:3" ht="15.75" thickBot="1" x14ac:dyDescent="0.3">
      <c r="B2" s="29" t="s">
        <v>106</v>
      </c>
      <c r="C2" s="30"/>
    </row>
    <row r="3" spans="2:3" x14ac:dyDescent="0.25">
      <c r="B3" s="10" t="s">
        <v>107</v>
      </c>
      <c r="C3" s="10" t="s">
        <v>108</v>
      </c>
    </row>
    <row r="4" spans="2:3" x14ac:dyDescent="0.25">
      <c r="B4" s="24" t="str">
        <f>+Takstkatalog!$E$4</f>
        <v>SDU OH 0 %</v>
      </c>
      <c r="C4" s="24">
        <f>+COLUMN(Takstkatalog!$E$4)-COLUMN(Takstkatalog!$A$4)+1</f>
        <v>5</v>
      </c>
    </row>
    <row r="5" spans="2:3" x14ac:dyDescent="0.25">
      <c r="B5" s="24" t="str">
        <f>+Takstkatalog!$F$4</f>
        <v>SDU OH 25 %</v>
      </c>
      <c r="C5" s="9">
        <f>+COLUMN(Takstkatalog!$F$4)-COLUMN(Takstkatalog!$A$4)+1</f>
        <v>6</v>
      </c>
    </row>
    <row r="6" spans="2:3" x14ac:dyDescent="0.25">
      <c r="B6" s="24" t="str">
        <f>+Takstkatalog!$G$4</f>
        <v>SDU OH 120 %</v>
      </c>
      <c r="C6" s="9">
        <f>+COLUMN(Takstkatalog!$G$4)-COLUMN(Takstkatalog!$A$4)+1</f>
        <v>7</v>
      </c>
    </row>
    <row r="7" spans="2:3" x14ac:dyDescent="0.25">
      <c r="B7" s="24" t="str">
        <f>+Takstkatalog!$H$4</f>
        <v>SDU OH 180 %</v>
      </c>
      <c r="C7" s="9">
        <f>+COLUMN(Takstkatalog!$H$4)-COLUMN(Takstkatalog!$A$4)+1</f>
        <v>8</v>
      </c>
    </row>
    <row r="8" spans="2:3" x14ac:dyDescent="0.25">
      <c r="B8" s="24" t="str">
        <f>+Takstkatalog!$I$4</f>
        <v>Institut #1</v>
      </c>
      <c r="C8" s="24">
        <f>+COLUMN(Takstkatalog!$I$4)-COLUMN(Takstkatalog!$A$4)+1</f>
        <v>9</v>
      </c>
    </row>
    <row r="9" spans="2:3" x14ac:dyDescent="0.25">
      <c r="B9" s="24" t="str">
        <f>+Takstkatalog!$J$4</f>
        <v>Institut #2</v>
      </c>
      <c r="C9" s="24">
        <f>+COLUMN(Takstkatalog!$J$4)-COLUMN(Takstkatalog!$A$4)+1</f>
        <v>10</v>
      </c>
    </row>
    <row r="10" spans="2:3" ht="15.75" thickBot="1" x14ac:dyDescent="0.3">
      <c r="B10" s="25" t="str">
        <f>+Takstkatalog!$K$4</f>
        <v>Institut #3</v>
      </c>
      <c r="C10" s="25">
        <f>+COLUMN(Takstkatalog!$K$4)-COLUMN(Takstkatalog!$A$4)+1</f>
        <v>11</v>
      </c>
    </row>
    <row r="11" spans="2:3" ht="15.75" thickBot="1" x14ac:dyDescent="0.3">
      <c r="B11" s="28" t="s">
        <v>109</v>
      </c>
      <c r="C11" s="27">
        <f>VLOOKUP(InterntBudgetskema!$B$3,$B$4:$C$10,2,FALSE)</f>
        <v>7</v>
      </c>
    </row>
    <row r="12" spans="2:3" ht="15.75" thickBot="1" x14ac:dyDescent="0.3"/>
    <row r="13" spans="2:3" ht="15.75" thickBot="1" x14ac:dyDescent="0.3">
      <c r="B13" s="11" t="s">
        <v>110</v>
      </c>
      <c r="C13" s="12">
        <f>COLUMN(Takstkatalog!$C$3)</f>
        <v>3</v>
      </c>
    </row>
    <row r="15" spans="2:3" ht="15.75" thickBot="1" x14ac:dyDescent="0.3"/>
    <row r="16" spans="2:3" ht="15.75" thickBot="1" x14ac:dyDescent="0.3">
      <c r="B16" s="29" t="s">
        <v>111</v>
      </c>
      <c r="C16" s="30"/>
    </row>
    <row r="17" spans="2:3" x14ac:dyDescent="0.25">
      <c r="B17" s="10" t="s">
        <v>107</v>
      </c>
      <c r="C17" s="10" t="s">
        <v>108</v>
      </c>
    </row>
    <row r="18" spans="2:3" x14ac:dyDescent="0.25">
      <c r="B18" s="24" t="str">
        <f>Afregningskatalog!$C$3</f>
        <v>SDU</v>
      </c>
      <c r="C18" s="24">
        <f>COLUMN(Afregningskatalog!C4)-COLUMN(Afregningskatalog!A4)+1</f>
        <v>3</v>
      </c>
    </row>
    <row r="19" spans="2:3" x14ac:dyDescent="0.25">
      <c r="B19" s="24" t="str">
        <f>Afregningskatalog!$E$3</f>
        <v>Institut #1</v>
      </c>
      <c r="C19" s="24">
        <f>COLUMN(Afregningskatalog!E4)-COLUMN(Afregningskatalog!A4)+1</f>
        <v>5</v>
      </c>
    </row>
    <row r="20" spans="2:3" x14ac:dyDescent="0.25">
      <c r="B20" s="24" t="str">
        <f>Afregningskatalog!$G$3</f>
        <v>Institut #2</v>
      </c>
      <c r="C20" s="24">
        <f>COLUMN(Afregningskatalog!G4)-COLUMN(Afregningskatalog!A4)+1</f>
        <v>7</v>
      </c>
    </row>
    <row r="21" spans="2:3" ht="15.75" thickBot="1" x14ac:dyDescent="0.3">
      <c r="B21" s="25" t="str">
        <f>Afregningskatalog!$I$3</f>
        <v>Institut #3</v>
      </c>
      <c r="C21" s="25">
        <f>COLUMN(Afregningskatalog!I4)-COLUMN(Afregningskatalog!A4)+1</f>
        <v>9</v>
      </c>
    </row>
    <row r="22" spans="2:3" ht="15.75" thickBot="1" x14ac:dyDescent="0.3">
      <c r="B22" s="28" t="s">
        <v>109</v>
      </c>
      <c r="C22" s="27">
        <f>VLOOKUP(InterntBudgetskema!B4,$B$18:$C$21,2,FALSE)</f>
        <v>3</v>
      </c>
    </row>
    <row r="23" spans="2:3" ht="15.75" thickBot="1" x14ac:dyDescent="0.3"/>
    <row r="24" spans="2:3" ht="15.75" thickBot="1" x14ac:dyDescent="0.3">
      <c r="B24" s="11" t="s">
        <v>110</v>
      </c>
      <c r="C24" s="12">
        <f>COLUMN(Takstkatalog!$C$3)</f>
        <v>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50CDFD3881E646B3968088B04960AC" ma:contentTypeVersion="19" ma:contentTypeDescription="Create a new document." ma:contentTypeScope="" ma:versionID="a9e783e797649d82b87c9ae6dc9b8bec">
  <xsd:schema xmlns:xsd="http://www.w3.org/2001/XMLSchema" xmlns:xs="http://www.w3.org/2001/XMLSchema" xmlns:p="http://schemas.microsoft.com/office/2006/metadata/properties" xmlns:ns1="http://schemas.microsoft.com/sharepoint/v3" xmlns:ns2="41596349-a03c-4c67-be24-5b8f393ed605" xmlns:ns3="0dfe2506-8975-434b-9697-634d88d6f49f" targetNamespace="http://schemas.microsoft.com/office/2006/metadata/properties" ma:root="true" ma:fieldsID="bcb745d08b57544a808bbe23caaec6d5" ns1:_="" ns2:_="" ns3:_="">
    <xsd:import namespace="http://schemas.microsoft.com/sharepoint/v3"/>
    <xsd:import namespace="41596349-a03c-4c67-be24-5b8f393ed605"/>
    <xsd:import namespace="0dfe2506-8975-434b-9697-634d88d6f49f"/>
    <xsd:element name="properties">
      <xsd:complexType>
        <xsd:sequence>
          <xsd:element name="documentManagement">
            <xsd:complexType>
              <xsd:all>
                <xsd:element ref="ns2:R_x00e6_kkef_x00f8_lge" minOccurs="0"/>
                <xsd:element ref="ns2:MediaServiceMetadata" minOccurs="0"/>
                <xsd:element ref="ns2:MediaServiceFastMetadata" minOccurs="0"/>
                <xsd:element ref="ns1:PublishingStartDate" minOccurs="0"/>
                <xsd:element ref="ns1:PublishingExpirationDate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UR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12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596349-a03c-4c67-be24-5b8f393ed605" elementFormDefault="qualified">
    <xsd:import namespace="http://schemas.microsoft.com/office/2006/documentManagement/types"/>
    <xsd:import namespace="http://schemas.microsoft.com/office/infopath/2007/PartnerControls"/>
    <xsd:element name="R_x00e6_kkef_x00f8_lge" ma:index="8" nillable="true" ma:displayName="Rækkefølge" ma:decimals="0" ma:internalName="R_x00e6_kkef_x00f8_lge">
      <xsd:simpleType>
        <xsd:restriction base="dms:Number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f9553f63-5966-4a09-978d-72b299aea1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  <xsd:element name="URL" ma:index="25" nillable="true" ma:displayName="URL" ma:format="Hyperlink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fe2506-8975-434b-9697-634d88d6f49f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33c7898-7acd-4efc-b1bd-941136954f5a}" ma:internalName="TaxCatchAll" ma:showField="CatchAllData" ma:web="0dfe2506-8975-434b-9697-634d88d6f49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URL xmlns="41596349-a03c-4c67-be24-5b8f393ed605">
      <Url xsi:nil="true"/>
      <Description xsi:nil="true"/>
    </URL>
    <R_x00e6_kkef_x00f8_lge xmlns="41596349-a03c-4c67-be24-5b8f393ed605" xsi:nil="true"/>
    <lcf76f155ced4ddcb4097134ff3c332f xmlns="41596349-a03c-4c67-be24-5b8f393ed605">
      <Terms xmlns="http://schemas.microsoft.com/office/infopath/2007/PartnerControls"/>
    </lcf76f155ced4ddcb4097134ff3c332f>
    <TaxCatchAll xmlns="0dfe2506-8975-434b-9697-634d88d6f49f" xsi:nil="true"/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AB759E5-AD21-4DA8-A564-9827E4A771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4D7E27-F89E-402A-8475-1666D37CE2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1596349-a03c-4c67-be24-5b8f393ed605"/>
    <ds:schemaRef ds:uri="0dfe2506-8975-434b-9697-634d88d6f4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B6E6BB0-4428-4885-BA05-8D630BA72BC4}">
  <ds:schemaRefs>
    <ds:schemaRef ds:uri="http://schemas.openxmlformats.org/package/2006/metadata/core-properties"/>
    <ds:schemaRef ds:uri="http://purl.org/dc/terms/"/>
    <ds:schemaRef ds:uri="http://schemas.microsoft.com/office/2006/documentManagement/types"/>
    <ds:schemaRef ds:uri="41596349-a03c-4c67-be24-5b8f393ed605"/>
    <ds:schemaRef ds:uri="http://purl.org/dc/dcmitype/"/>
    <ds:schemaRef ds:uri="http://purl.org/dc/elements/1.1/"/>
    <ds:schemaRef ds:uri="http://schemas.microsoft.com/office/2006/metadata/properties"/>
    <ds:schemaRef ds:uri="http://schemas.microsoft.com/sharepoint/v3"/>
    <ds:schemaRef ds:uri="http://schemas.microsoft.com/office/infopath/2007/PartnerControls"/>
    <ds:schemaRef ds:uri="0dfe2506-8975-434b-9697-634d88d6f49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Navngivne områder</vt:lpstr>
      </vt:variant>
      <vt:variant>
        <vt:i4>7</vt:i4>
      </vt:variant>
    </vt:vector>
  </HeadingPairs>
  <TitlesOfParts>
    <vt:vector size="13" baseType="lpstr">
      <vt:lpstr>InterntBudgetskema</vt:lpstr>
      <vt:lpstr>Budget med MF</vt:lpstr>
      <vt:lpstr>Budget uden MF</vt:lpstr>
      <vt:lpstr>Takstkatalog</vt:lpstr>
      <vt:lpstr>Afregningskatalog</vt:lpstr>
      <vt:lpstr>Opsætning</vt:lpstr>
      <vt:lpstr>Afregningskatalog</vt:lpstr>
      <vt:lpstr>Afregningskatalognavne</vt:lpstr>
      <vt:lpstr>Afregningskolonne</vt:lpstr>
      <vt:lpstr>Katalognavne</vt:lpstr>
      <vt:lpstr>Kostpriskolonne</vt:lpstr>
      <vt:lpstr>Salgspriskolonne</vt:lpstr>
      <vt:lpstr>Takstkataloget</vt:lpstr>
    </vt:vector>
  </TitlesOfParts>
  <Manager/>
  <Company>Syddansk Unversitet - University of Southern Denmark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herunder lønbudget baseret på timer</dc:title>
  <dc:subject/>
  <dc:creator>Erik Kjær-Larsen</dc:creator>
  <cp:keywords/>
  <dc:description>Officiel SDU budgetskabelon og lønberegner for projekter som er baseret på timer. Især aftaler med private og indtægtsdækket virksomhed (underkonto 90) kan bruge denne.</dc:description>
  <cp:lastModifiedBy>Gitte Thrane Christensen</cp:lastModifiedBy>
  <cp:revision/>
  <dcterms:created xsi:type="dcterms:W3CDTF">2010-06-04T13:26:32Z</dcterms:created>
  <dcterms:modified xsi:type="dcterms:W3CDTF">2025-07-07T18:27:22Z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ommentar">
    <vt:lpwstr/>
  </property>
  <property fmtid="{D5CDD505-2E9C-101B-9397-08002B2CF9AE}" pid="3" name="xd_ProgID">
    <vt:lpwstr/>
  </property>
  <property fmtid="{D5CDD505-2E9C-101B-9397-08002B2CF9AE}" pid="4" name="ContentTypeId">
    <vt:lpwstr>0x0101003250CDFD3881E646B3968088B04960AC</vt:lpwstr>
  </property>
  <property fmtid="{D5CDD505-2E9C-101B-9397-08002B2CF9AE}" pid="5" name="TemplateUrl">
    <vt:lpwstr/>
  </property>
  <property fmtid="{D5CDD505-2E9C-101B-9397-08002B2CF9AE}" pid="6" name="MediaServiceImageTags">
    <vt:lpwstr/>
  </property>
</Properties>
</file>