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Økonomiområdet\Chefgruppen\Gitte\Hjemmeside\Indtægtsdækket virksomhed\"/>
    </mc:Choice>
  </mc:AlternateContent>
  <xr:revisionPtr revIDLastSave="0" documentId="8_{EBCC4BF9-49E7-4F64-8D9C-9297CEBADA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dregning" sheetId="1" r:id="rId1"/>
    <sheet name="Baggrundsværdier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0" i="2" l="1"/>
  <c r="B15" i="2"/>
  <c r="G15" i="2" s="1"/>
  <c r="J15" i="2" s="1"/>
  <c r="M15" i="2" s="1"/>
  <c r="G14" i="2" l="1"/>
  <c r="J14" i="2" s="1"/>
  <c r="M14" i="2" s="1"/>
  <c r="F10" i="1" l="1"/>
  <c r="E10" i="2" l="1"/>
  <c r="H10" i="2" s="1"/>
  <c r="K10" i="2" s="1"/>
  <c r="N10" i="2" s="1"/>
  <c r="E9" i="2"/>
  <c r="H9" i="2" s="1"/>
  <c r="E8" i="2"/>
  <c r="H8" i="2" s="1"/>
  <c r="E7" i="2"/>
  <c r="H7" i="2" s="1"/>
  <c r="K7" i="2" s="1"/>
  <c r="N7" i="2" s="1"/>
  <c r="E6" i="2"/>
  <c r="H6" i="2" s="1"/>
  <c r="K6" i="2" s="1"/>
  <c r="N6" i="2" s="1"/>
  <c r="E5" i="2"/>
  <c r="H5" i="2" s="1"/>
  <c r="E4" i="2"/>
  <c r="D10" i="2"/>
  <c r="G10" i="2" s="1"/>
  <c r="J10" i="2" s="1"/>
  <c r="M10" i="2" s="1"/>
  <c r="D9" i="2"/>
  <c r="G9" i="2" s="1"/>
  <c r="J9" i="2" s="1"/>
  <c r="M9" i="2" s="1"/>
  <c r="D8" i="2"/>
  <c r="G8" i="2" s="1"/>
  <c r="J8" i="2" s="1"/>
  <c r="M8" i="2" s="1"/>
  <c r="D7" i="2"/>
  <c r="G7" i="2" s="1"/>
  <c r="J7" i="2" s="1"/>
  <c r="M7" i="2" s="1"/>
  <c r="D6" i="2"/>
  <c r="G6" i="2" s="1"/>
  <c r="J6" i="2" s="1"/>
  <c r="M6" i="2" s="1"/>
  <c r="D5" i="2"/>
  <c r="G5" i="2" s="1"/>
  <c r="J5" i="2" s="1"/>
  <c r="M5" i="2" s="1"/>
  <c r="D4" i="2"/>
  <c r="G4" i="2" s="1"/>
  <c r="J4" i="2" s="1"/>
  <c r="M4" i="2" s="1"/>
  <c r="K5" i="2" l="1"/>
  <c r="N5" i="2" s="1"/>
  <c r="K8" i="2"/>
  <c r="N8" i="2" s="1"/>
  <c r="K9" i="2"/>
  <c r="N9" i="2" s="1"/>
  <c r="E12" i="2"/>
  <c r="D12" i="2"/>
  <c r="J12" i="2"/>
  <c r="M12" i="2"/>
  <c r="G12" i="2"/>
  <c r="H4" i="2"/>
  <c r="K4" i="2" s="1"/>
  <c r="N4" i="2" s="1"/>
  <c r="C17" i="1"/>
  <c r="I8" i="1" l="1"/>
  <c r="B14" i="2"/>
  <c r="H14" i="2" s="1"/>
  <c r="K14" i="2" s="1"/>
  <c r="H12" i="2"/>
  <c r="N14" i="2" l="1"/>
  <c r="I7" i="1"/>
  <c r="K12" i="2"/>
  <c r="I6" i="1" s="1"/>
  <c r="N12" i="2"/>
  <c r="F6" i="1" l="1"/>
  <c r="C6" i="1"/>
  <c r="F8" i="1" s="1"/>
</calcChain>
</file>

<file path=xl/sharedStrings.xml><?xml version="1.0" encoding="utf-8"?>
<sst xmlns="http://schemas.openxmlformats.org/spreadsheetml/2006/main" count="98" uniqueCount="57">
  <si>
    <t xml:space="preserve">Salg af apparaturtimer (indtægtsdækket virksomhed) </t>
  </si>
  <si>
    <t>Opdateret dato:</t>
  </si>
  <si>
    <t>Oplysninger om salg (på bagrund af nedenstående indtastninger)</t>
  </si>
  <si>
    <t>Antal timer der skal sælges:</t>
  </si>
  <si>
    <t>MINIMUMS pris for salget:</t>
  </si>
  <si>
    <t>Heraf overhead til institut / forsker:</t>
  </si>
  <si>
    <t>Løn konteret på projektet:</t>
  </si>
  <si>
    <t>Øvrig drift konteret på projektet:</t>
  </si>
  <si>
    <t>Faktisk pris for salget:</t>
  </si>
  <si>
    <t>Heraf fortjeneste til instituttet / forsker:</t>
  </si>
  <si>
    <t>Afskrivninger godskrevet UK10:</t>
  </si>
  <si>
    <t>Projektafgift</t>
  </si>
  <si>
    <t>Oplysninger om apparatur:</t>
  </si>
  <si>
    <t>Anskaffelsessum:</t>
  </si>
  <si>
    <t>Afskrivningsperiode:</t>
  </si>
  <si>
    <t>Antal dage om året:</t>
  </si>
  <si>
    <t>Bedste bud på hvor mange dage om året den kører og er produktiv. Husk at trække tid fra, hvor den bliver serviceret, kalibreres eller er i nedbrud.</t>
  </si>
  <si>
    <t>Antal timer om dagen:</t>
  </si>
  <si>
    <t>Bedste bud på hvor mange timer om dagen den kører og er produktiv. Husk at trække tid fra, hvor den bliver serviceret, kalibreres eller er i nedbrud.</t>
  </si>
  <si>
    <t>Rå timepris for apparatur:</t>
  </si>
  <si>
    <t>Andre driftsomkostninger ved brug af apparatur</t>
  </si>
  <si>
    <t>Øvrig drift per time det anvendes</t>
  </si>
  <si>
    <t>Indtast hvad det koster i kr. per time maskinen kører - fx forbrug af CO2</t>
  </si>
  <si>
    <t>Fast øvrig drift ved anvendelse</t>
  </si>
  <si>
    <t>Indtast i kr. hvad det koster at sætte maskinen op til et salg - fx køb af støbeform eller lign.</t>
  </si>
  <si>
    <t>Lønomkostninger ved brug af apparatur (Variabel) [INDTAST TIMER]</t>
  </si>
  <si>
    <t>Professor</t>
  </si>
  <si>
    <t>Indtast antal timer der anvendes for hver time maskinen er produktiv.</t>
  </si>
  <si>
    <t>Lektor</t>
  </si>
  <si>
    <t>Adjunkt / postdoc</t>
  </si>
  <si>
    <t>Videnskabelig assistent</t>
  </si>
  <si>
    <t>TAP AC</t>
  </si>
  <si>
    <t>TAP HK</t>
  </si>
  <si>
    <t>Studerende</t>
  </si>
  <si>
    <t>Lønomkostninger ved brug af apparatur (Fast) [INDTAST TIMER]</t>
  </si>
  <si>
    <t>Indtast antal timer det tager for at lave opsætning, rengøring etc. for hvert salg.</t>
  </si>
  <si>
    <t xml:space="preserve">Viderefakturerede omkostninger (Fast) [Indtast beløb] </t>
  </si>
  <si>
    <t>Viderefakturerede omkostninger</t>
  </si>
  <si>
    <t>Indtast i kr. hvilke viderefakturerede omkostninger, der indgår i salget - fx konsulenthonorar</t>
  </si>
  <si>
    <t>Opdateret:</t>
  </si>
  <si>
    <t>Timer anvendt</t>
  </si>
  <si>
    <t>Kroner</t>
  </si>
  <si>
    <t>Kroner pr. kørsel</t>
  </si>
  <si>
    <t>Fast</t>
  </si>
  <si>
    <t>Variabel</t>
  </si>
  <si>
    <t>uden overhead</t>
  </si>
  <si>
    <t>med overhead 120%</t>
  </si>
  <si>
    <t>Timepris</t>
  </si>
  <si>
    <t>pr. kørsel</t>
  </si>
  <si>
    <t>pr. time</t>
  </si>
  <si>
    <t>Fra prisblad</t>
  </si>
  <si>
    <t>Fra lønsatser</t>
  </si>
  <si>
    <t>Timepris apparatur</t>
  </si>
  <si>
    <t>Viderefaktureret omk.</t>
  </si>
  <si>
    <t>OH-sats, direkte omk.</t>
  </si>
  <si>
    <t>%</t>
  </si>
  <si>
    <t>OH-sats, viderefakturering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</si>
</sst>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0" borderId="0" xfId="0" applyNumberFormat="1" applyProtection="1">
      <protection locked="0"/>
    </xf>
    <xf numFmtId="3" fontId="0" fillId="5" borderId="1" xfId="0" applyNumberFormat="1" applyFill="1" applyBorder="1" applyProtection="1">
      <protection locked="0"/>
    </xf>
    <xf numFmtId="3" fontId="0" fillId="2" borderId="2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164" fontId="0" fillId="2" borderId="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3" fontId="0" fillId="4" borderId="1" xfId="0" applyNumberFormat="1" applyFill="1" applyBorder="1"/>
    <xf numFmtId="3" fontId="1" fillId="4" borderId="1" xfId="0" applyNumberFormat="1" applyFont="1" applyFill="1" applyBorder="1"/>
    <xf numFmtId="14" fontId="0" fillId="6" borderId="0" xfId="0" applyNumberFormat="1" applyFill="1"/>
    <xf numFmtId="0" fontId="0" fillId="0" borderId="0" xfId="0" applyAlignment="1">
      <alignment horizontal="center"/>
    </xf>
    <xf numFmtId="3" fontId="0" fillId="6" borderId="0" xfId="0" applyNumberFormat="1" applyFill="1"/>
    <xf numFmtId="3" fontId="0" fillId="0" borderId="0" xfId="0" applyNumberFormat="1"/>
    <xf numFmtId="164" fontId="0" fillId="0" borderId="0" xfId="0" applyNumberFormat="1"/>
    <xf numFmtId="0" fontId="0" fillId="3" borderId="5" xfId="0" applyFill="1" applyBorder="1"/>
    <xf numFmtId="3" fontId="0" fillId="3" borderId="5" xfId="0" applyNumberFormat="1" applyFill="1" applyBorder="1"/>
    <xf numFmtId="164" fontId="0" fillId="3" borderId="5" xfId="0" applyNumberFormat="1" applyFill="1" applyBorder="1"/>
    <xf numFmtId="1" fontId="0" fillId="0" borderId="0" xfId="0" applyNumberFormat="1"/>
    <xf numFmtId="14" fontId="0" fillId="0" borderId="0" xfId="0" applyNumberForma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238A0C6-A008-43B3-B989-9DBE9AD26E6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2"/>
  <sheetViews>
    <sheetView tabSelected="1" workbookViewId="0">
      <selection activeCell="A21" sqref="A21"/>
    </sheetView>
  </sheetViews>
  <sheetFormatPr defaultColWidth="8.7109375" defaultRowHeight="15" x14ac:dyDescent="0.25"/>
  <cols>
    <col min="1" max="1" width="3.42578125" style="2" customWidth="1"/>
    <col min="2" max="2" width="33.140625" style="2" customWidth="1"/>
    <col min="3" max="3" width="11.5703125" style="2" customWidth="1"/>
    <col min="4" max="4" width="8.7109375" style="2"/>
    <col min="5" max="5" width="36.140625" style="2" customWidth="1"/>
    <col min="6" max="6" width="11.85546875" style="2" customWidth="1"/>
    <col min="7" max="7" width="8.7109375" style="2"/>
    <col min="8" max="8" width="29.42578125" style="2" customWidth="1"/>
    <col min="9" max="9" width="12.5703125" style="2" customWidth="1"/>
    <col min="10" max="11" width="8.7109375" style="2"/>
    <col min="12" max="12" width="10.5703125" style="2" customWidth="1"/>
    <col min="13" max="16384" width="8.7109375" style="2"/>
  </cols>
  <sheetData>
    <row r="1" spans="1:20" ht="23.25" x14ac:dyDescent="0.35">
      <c r="A1" s="1" t="s">
        <v>0</v>
      </c>
      <c r="H1" s="25" t="s">
        <v>1</v>
      </c>
      <c r="I1" s="24">
        <v>45415</v>
      </c>
    </row>
    <row r="3" spans="1:20" x14ac:dyDescent="0.25">
      <c r="A3" s="3" t="s">
        <v>2</v>
      </c>
    </row>
    <row r="4" spans="1:20" x14ac:dyDescent="0.25">
      <c r="B4" s="2" t="s">
        <v>3</v>
      </c>
      <c r="C4" s="4"/>
    </row>
    <row r="5" spans="1:20" x14ac:dyDescent="0.25">
      <c r="C5" s="5"/>
    </row>
    <row r="6" spans="1:20" x14ac:dyDescent="0.25">
      <c r="B6" s="2" t="s">
        <v>4</v>
      </c>
      <c r="C6" s="13" t="e">
        <f>+Baggrundsværdier!M12+Baggrundsværdier!N12+Baggrundsværdier!M14+Baggrundsværdier!N14+Baggrundsværdier!M15</f>
        <v>#VALUE!</v>
      </c>
      <c r="E6" s="2" t="s">
        <v>5</v>
      </c>
      <c r="F6" s="13" t="e">
        <f>Baggrundsværdier!N12-Baggrundsværdier!K12+Baggrundsværdier!M12-Baggrundsværdier!J12+Baggrundsværdier!M14-Baggrundsværdier!J14+Baggrundsværdier!N14-Baggrundsværdier!K14+Baggrundsværdier!M15-Baggrundsværdier!J15</f>
        <v>#VALUE!</v>
      </c>
      <c r="H6" s="2" t="s">
        <v>6</v>
      </c>
      <c r="I6" s="13">
        <f>Baggrundsværdier!J12+Baggrundsværdier!K12</f>
        <v>0</v>
      </c>
    </row>
    <row r="7" spans="1:20" x14ac:dyDescent="0.25">
      <c r="C7" s="5"/>
      <c r="F7" s="5"/>
      <c r="H7" s="2" t="s">
        <v>7</v>
      </c>
      <c r="I7" s="13" t="e">
        <f>+Baggrundsværdier!J14+Baggrundsværdier!K14+Baggrundsværdier!J15-I8</f>
        <v>#VALUE!</v>
      </c>
    </row>
    <row r="8" spans="1:20" x14ac:dyDescent="0.25">
      <c r="B8" s="2" t="s">
        <v>8</v>
      </c>
      <c r="C8" s="4"/>
      <c r="E8" s="2" t="s">
        <v>9</v>
      </c>
      <c r="F8" s="13" t="e">
        <f>C8-C6</f>
        <v>#VALUE!</v>
      </c>
      <c r="H8" s="2" t="s">
        <v>10</v>
      </c>
      <c r="I8" s="13" t="e">
        <f>C17*C4</f>
        <v>#VALUE!</v>
      </c>
      <c r="K8" s="5"/>
    </row>
    <row r="9" spans="1:20" x14ac:dyDescent="0.25">
      <c r="Q9" s="5"/>
      <c r="R9" s="5"/>
      <c r="S9" s="5"/>
      <c r="T9" s="5"/>
    </row>
    <row r="10" spans="1:20" x14ac:dyDescent="0.25">
      <c r="E10" s="2" t="s">
        <v>11</v>
      </c>
      <c r="F10" s="6">
        <f>C8*0.1</f>
        <v>0</v>
      </c>
      <c r="Q10" s="5"/>
      <c r="R10" s="5"/>
      <c r="S10" s="5"/>
      <c r="T10" s="5"/>
    </row>
    <row r="11" spans="1:20" x14ac:dyDescent="0.25">
      <c r="A11" s="3" t="s">
        <v>12</v>
      </c>
      <c r="Q11" s="5"/>
      <c r="R11" s="5"/>
      <c r="S11" s="5"/>
      <c r="T11" s="5"/>
    </row>
    <row r="12" spans="1:20" x14ac:dyDescent="0.25">
      <c r="B12" s="2" t="s">
        <v>13</v>
      </c>
      <c r="C12" s="7"/>
      <c r="Q12" s="5"/>
      <c r="R12" s="5"/>
      <c r="S12" s="5"/>
      <c r="T12" s="5"/>
    </row>
    <row r="13" spans="1:20" x14ac:dyDescent="0.25">
      <c r="B13" s="2" t="s">
        <v>14</v>
      </c>
      <c r="C13" s="8"/>
      <c r="Q13" s="5"/>
      <c r="R13" s="5"/>
      <c r="S13" s="5"/>
      <c r="T13" s="5"/>
    </row>
    <row r="14" spans="1:20" x14ac:dyDescent="0.25">
      <c r="B14" s="2" t="s">
        <v>15</v>
      </c>
      <c r="C14" s="8"/>
      <c r="D14" s="2" t="s">
        <v>16</v>
      </c>
      <c r="Q14" s="5"/>
      <c r="R14" s="5"/>
      <c r="S14" s="5"/>
      <c r="T14" s="5"/>
    </row>
    <row r="15" spans="1:20" x14ac:dyDescent="0.25">
      <c r="B15" s="2" t="s">
        <v>17</v>
      </c>
      <c r="C15" s="9"/>
      <c r="D15" s="2" t="s">
        <v>18</v>
      </c>
      <c r="Q15" s="5"/>
      <c r="R15" s="5"/>
      <c r="S15" s="5"/>
      <c r="T15" s="5"/>
    </row>
    <row r="17" spans="1:20" x14ac:dyDescent="0.25">
      <c r="B17" s="3" t="s">
        <v>19</v>
      </c>
      <c r="C17" s="14" t="str">
        <f>IFERROR(C12/C13/C14/C15,"-")</f>
        <v>-</v>
      </c>
      <c r="E17" s="5"/>
    </row>
    <row r="18" spans="1:20" x14ac:dyDescent="0.25">
      <c r="Q18" s="5"/>
      <c r="R18" s="5"/>
      <c r="S18" s="5"/>
      <c r="T18" s="5"/>
    </row>
    <row r="19" spans="1:20" x14ac:dyDescent="0.25">
      <c r="A19" s="3" t="s">
        <v>20</v>
      </c>
    </row>
    <row r="20" spans="1:20" x14ac:dyDescent="0.25">
      <c r="B20" s="2" t="s">
        <v>21</v>
      </c>
      <c r="C20" s="10"/>
      <c r="D20" s="2" t="s">
        <v>22</v>
      </c>
    </row>
    <row r="21" spans="1:20" x14ac:dyDescent="0.25">
      <c r="B21" s="2" t="s">
        <v>23</v>
      </c>
      <c r="C21" s="11"/>
      <c r="D21" s="2" t="s">
        <v>24</v>
      </c>
    </row>
    <row r="23" spans="1:20" x14ac:dyDescent="0.25">
      <c r="A23" s="3" t="s">
        <v>25</v>
      </c>
    </row>
    <row r="24" spans="1:20" x14ac:dyDescent="0.25">
      <c r="B24" s="2" t="s">
        <v>26</v>
      </c>
      <c r="C24" s="10"/>
      <c r="D24" s="2" t="s">
        <v>27</v>
      </c>
    </row>
    <row r="25" spans="1:20" x14ac:dyDescent="0.25">
      <c r="B25" s="2" t="s">
        <v>28</v>
      </c>
      <c r="C25" s="12"/>
      <c r="D25" s="2" t="s">
        <v>27</v>
      </c>
    </row>
    <row r="26" spans="1:20" x14ac:dyDescent="0.25">
      <c r="B26" s="2" t="s">
        <v>29</v>
      </c>
      <c r="C26" s="12"/>
      <c r="D26" s="2" t="s">
        <v>27</v>
      </c>
    </row>
    <row r="27" spans="1:20" x14ac:dyDescent="0.25">
      <c r="B27" s="2" t="s">
        <v>30</v>
      </c>
      <c r="C27" s="12"/>
      <c r="D27" s="2" t="s">
        <v>27</v>
      </c>
    </row>
    <row r="28" spans="1:20" x14ac:dyDescent="0.25">
      <c r="B28" s="2" t="s">
        <v>31</v>
      </c>
      <c r="C28" s="12"/>
      <c r="D28" s="2" t="s">
        <v>27</v>
      </c>
    </row>
    <row r="29" spans="1:20" x14ac:dyDescent="0.25">
      <c r="B29" s="2" t="s">
        <v>32</v>
      </c>
      <c r="C29" s="12"/>
      <c r="D29" s="2" t="s">
        <v>27</v>
      </c>
    </row>
    <row r="30" spans="1:20" x14ac:dyDescent="0.25">
      <c r="B30" s="2" t="s">
        <v>33</v>
      </c>
      <c r="C30" s="11"/>
      <c r="D30" s="2" t="s">
        <v>27</v>
      </c>
    </row>
    <row r="32" spans="1:20" x14ac:dyDescent="0.25">
      <c r="A32" s="3" t="s">
        <v>34</v>
      </c>
    </row>
    <row r="33" spans="1:4" x14ac:dyDescent="0.25">
      <c r="B33" s="2" t="s">
        <v>26</v>
      </c>
      <c r="C33" s="10"/>
      <c r="D33" s="2" t="s">
        <v>35</v>
      </c>
    </row>
    <row r="34" spans="1:4" x14ac:dyDescent="0.25">
      <c r="B34" s="2" t="s">
        <v>28</v>
      </c>
      <c r="C34" s="12"/>
      <c r="D34" s="2" t="s">
        <v>35</v>
      </c>
    </row>
    <row r="35" spans="1:4" x14ac:dyDescent="0.25">
      <c r="B35" s="2" t="s">
        <v>29</v>
      </c>
      <c r="C35" s="12"/>
      <c r="D35" s="2" t="s">
        <v>35</v>
      </c>
    </row>
    <row r="36" spans="1:4" x14ac:dyDescent="0.25">
      <c r="B36" s="2" t="s">
        <v>30</v>
      </c>
      <c r="C36" s="12"/>
      <c r="D36" s="2" t="s">
        <v>35</v>
      </c>
    </row>
    <row r="37" spans="1:4" x14ac:dyDescent="0.25">
      <c r="B37" s="2" t="s">
        <v>31</v>
      </c>
      <c r="C37" s="12"/>
      <c r="D37" s="2" t="s">
        <v>35</v>
      </c>
    </row>
    <row r="38" spans="1:4" x14ac:dyDescent="0.25">
      <c r="B38" s="2" t="s">
        <v>32</v>
      </c>
      <c r="C38" s="12"/>
      <c r="D38" s="2" t="s">
        <v>35</v>
      </c>
    </row>
    <row r="39" spans="1:4" x14ac:dyDescent="0.25">
      <c r="B39" s="2" t="s">
        <v>33</v>
      </c>
      <c r="C39" s="11"/>
      <c r="D39" s="2" t="s">
        <v>35</v>
      </c>
    </row>
    <row r="41" spans="1:4" x14ac:dyDescent="0.25">
      <c r="A41" s="3" t="s">
        <v>36</v>
      </c>
    </row>
    <row r="42" spans="1:4" x14ac:dyDescent="0.25">
      <c r="B42" s="2" t="s">
        <v>37</v>
      </c>
      <c r="C42" s="4"/>
      <c r="D42" s="2" t="s">
        <v>38</v>
      </c>
    </row>
  </sheetData>
  <sheetProtection algorithmName="SHA-512" hashValue="qdPGppBzB+Ch1B1i0DxamM50vvy/ejbpnImY1IpbQvG341BpEKosERqL5WxwSuEr6L+p6vqSIt8jk8EznPRaUg==" saltValue="JTRnmaEznYs3hJ69yt8yoQ==" spinCount="100000" sheet="1" objects="1" scenarios="1" selectLockedCells="1"/>
  <dataValidations count="4">
    <dataValidation type="whole" allowBlank="1" showInputMessage="1" showErrorMessage="1" errorTitle="Fejl i afskrivningsperiode" error="Apparatur på SDU bliver afskrevet på en periode mellem 3 og 10 år." promptTitle="Afskrivningsperiode" prompt="Antal år som dette apparatur bliver afskrevet over i økonomissystemet. Mellem 3 og 10 år - typisk 7 år." sqref="C13" xr:uid="{00000000-0002-0000-0000-000000000000}">
      <formula1>3</formula1>
      <formula2>10</formula2>
    </dataValidation>
    <dataValidation type="whole" allowBlank="1" showInputMessage="1" showErrorMessage="1" errorTitle="Dage om året" error="Der må kun taste heltal - du skal angive antal dage apparaturet kører om året og er produktiv." promptTitle="Produktive dage for maskinen" prompt="Indtast det antal dage som apparaturet er produktiv i løbet af et år._x000a_Hvis den kører alle arbejdsdage brug 220 dage._x000a_Hvis den kører alle arbejdsdage og skal serivces i 2 uger om året, så brug (220-10) 210 dage." sqref="C14" xr:uid="{00000000-0002-0000-0000-000001000000}">
      <formula1>1</formula1>
      <formula2>366</formula2>
    </dataValidation>
    <dataValidation type="decimal" allowBlank="1" showInputMessage="1" showErrorMessage="1" errorTitle="Antal timer" error="Indtast en værdi mellem 0,1 og 24." promptTitle="Produktive timer om dage" prompt="Angiv antal timer som apparaturet kører produktivt om dagen. Hvis den fx. alene kører i den normale arbejdstid og der hver dag anvendes 1 timer til at rengøre og forberede apparaturet, skal du angive (7,4-1) 6,4 timer." sqref="C15" xr:uid="{00000000-0002-0000-0000-000002000000}">
      <formula1>0.1</formula1>
      <formula2>24</formula2>
    </dataValidation>
    <dataValidation allowBlank="1" showInputMessage="1" showErrorMessage="1" promptTitle="Anskaffelsessum" prompt="Den pris som apparaturet har kostet i indkøb." sqref="C12" xr:uid="{00000000-0002-0000-0000-000003000000}"/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9"/>
  <sheetViews>
    <sheetView workbookViewId="0">
      <selection activeCell="D4" sqref="D4"/>
    </sheetView>
  </sheetViews>
  <sheetFormatPr defaultRowHeight="15" x14ac:dyDescent="0.25"/>
  <cols>
    <col min="1" max="1" width="22.42578125" bestFit="1" customWidth="1"/>
    <col min="2" max="2" width="11.42578125" customWidth="1"/>
  </cols>
  <sheetData>
    <row r="1" spans="1:19" x14ac:dyDescent="0.25">
      <c r="A1" t="s">
        <v>39</v>
      </c>
      <c r="B1" s="15">
        <v>45808</v>
      </c>
      <c r="D1" s="26" t="s">
        <v>40</v>
      </c>
      <c r="E1" s="26"/>
      <c r="F1" s="16"/>
      <c r="G1" s="26" t="s">
        <v>41</v>
      </c>
      <c r="H1" s="26"/>
      <c r="I1" s="16"/>
      <c r="J1" s="26" t="s">
        <v>42</v>
      </c>
      <c r="K1" s="26"/>
      <c r="L1" s="16"/>
      <c r="M1" s="26" t="s">
        <v>42</v>
      </c>
      <c r="N1" s="26"/>
      <c r="O1" s="16"/>
      <c r="P1" s="16"/>
      <c r="Q1" s="16"/>
      <c r="R1" s="16"/>
      <c r="S1" s="16"/>
    </row>
    <row r="2" spans="1:19" x14ac:dyDescent="0.25">
      <c r="D2" s="16" t="s">
        <v>43</v>
      </c>
      <c r="E2" s="16" t="s">
        <v>44</v>
      </c>
      <c r="F2" s="16"/>
      <c r="G2" s="16" t="s">
        <v>43</v>
      </c>
      <c r="H2" s="16" t="s">
        <v>44</v>
      </c>
      <c r="I2" s="16"/>
      <c r="J2" s="26" t="s">
        <v>45</v>
      </c>
      <c r="K2" s="26"/>
      <c r="L2" s="16"/>
      <c r="M2" s="26" t="s">
        <v>46</v>
      </c>
      <c r="N2" s="26"/>
      <c r="O2" s="16"/>
      <c r="P2" s="16"/>
      <c r="Q2" s="16"/>
      <c r="R2" s="16"/>
      <c r="S2" s="16"/>
    </row>
    <row r="3" spans="1:19" x14ac:dyDescent="0.25">
      <c r="B3" t="s">
        <v>47</v>
      </c>
      <c r="D3" s="16" t="s">
        <v>48</v>
      </c>
      <c r="E3" s="16" t="s">
        <v>49</v>
      </c>
      <c r="F3" s="16"/>
      <c r="G3" s="16" t="s">
        <v>48</v>
      </c>
      <c r="H3" s="16" t="s">
        <v>49</v>
      </c>
      <c r="I3" s="16"/>
      <c r="J3" s="16" t="s">
        <v>43</v>
      </c>
      <c r="K3" s="16" t="s">
        <v>44</v>
      </c>
      <c r="L3" s="16"/>
      <c r="M3" s="16" t="s">
        <v>43</v>
      </c>
      <c r="N3" s="16" t="s">
        <v>44</v>
      </c>
      <c r="O3" s="16"/>
      <c r="P3" s="16"/>
      <c r="Q3" s="16"/>
      <c r="R3" s="16"/>
      <c r="S3" s="16"/>
    </row>
    <row r="4" spans="1:19" x14ac:dyDescent="0.25">
      <c r="A4" t="s">
        <v>26</v>
      </c>
      <c r="B4" s="17">
        <v>612</v>
      </c>
      <c r="C4" s="18"/>
      <c r="D4" s="19">
        <f>Udregning!C33</f>
        <v>0</v>
      </c>
      <c r="E4" s="19">
        <f>Udregning!C24</f>
        <v>0</v>
      </c>
      <c r="F4" s="18"/>
      <c r="G4" s="18">
        <f>D4*B4</f>
        <v>0</v>
      </c>
      <c r="H4" s="18">
        <f>E4*B4</f>
        <v>0</v>
      </c>
      <c r="I4" s="18"/>
      <c r="J4" s="18">
        <f>G4</f>
        <v>0</v>
      </c>
      <c r="K4" s="18">
        <f>H4*Udregning!$C$4</f>
        <v>0</v>
      </c>
      <c r="L4" s="18"/>
      <c r="M4" s="18">
        <f>J4*((100+$B$18)/100)</f>
        <v>0</v>
      </c>
      <c r="N4" s="18">
        <f t="shared" ref="N4:N10" si="0">K4*((100+$B$18)/100)</f>
        <v>0</v>
      </c>
      <c r="P4" t="s">
        <v>50</v>
      </c>
    </row>
    <row r="5" spans="1:19" x14ac:dyDescent="0.25">
      <c r="A5" t="s">
        <v>28</v>
      </c>
      <c r="B5" s="17">
        <v>461</v>
      </c>
      <c r="C5" s="18"/>
      <c r="D5" s="19">
        <f>Udregning!C34</f>
        <v>0</v>
      </c>
      <c r="E5" s="19">
        <f>Udregning!C25</f>
        <v>0</v>
      </c>
      <c r="F5" s="18"/>
      <c r="G5" s="18">
        <f t="shared" ref="G5:G10" si="1">D5*B5</f>
        <v>0</v>
      </c>
      <c r="H5" s="18">
        <f t="shared" ref="H5:H10" si="2">E5*B5</f>
        <v>0</v>
      </c>
      <c r="I5" s="18"/>
      <c r="J5" s="18">
        <f t="shared" ref="J5:J10" si="3">G5</f>
        <v>0</v>
      </c>
      <c r="K5" s="18">
        <f>H5*Udregning!$C$4</f>
        <v>0</v>
      </c>
      <c r="L5" s="18"/>
      <c r="M5" s="18">
        <f t="shared" ref="M5:M10" si="4">J5*((100+$B$18)/100)</f>
        <v>0</v>
      </c>
      <c r="N5" s="18">
        <f t="shared" si="0"/>
        <v>0</v>
      </c>
      <c r="P5" t="s">
        <v>50</v>
      </c>
    </row>
    <row r="6" spans="1:19" x14ac:dyDescent="0.25">
      <c r="A6" t="s">
        <v>29</v>
      </c>
      <c r="B6" s="17">
        <v>382</v>
      </c>
      <c r="C6" s="18"/>
      <c r="D6" s="19">
        <f>Udregning!C35</f>
        <v>0</v>
      </c>
      <c r="E6" s="19">
        <f>Udregning!C26</f>
        <v>0</v>
      </c>
      <c r="F6" s="18"/>
      <c r="G6" s="18">
        <f t="shared" si="1"/>
        <v>0</v>
      </c>
      <c r="H6" s="18">
        <f t="shared" si="2"/>
        <v>0</v>
      </c>
      <c r="I6" s="18"/>
      <c r="J6" s="18">
        <f t="shared" si="3"/>
        <v>0</v>
      </c>
      <c r="K6" s="18">
        <f>H6*Udregning!$C$4</f>
        <v>0</v>
      </c>
      <c r="L6" s="18"/>
      <c r="M6" s="18">
        <f t="shared" si="4"/>
        <v>0</v>
      </c>
      <c r="N6" s="18">
        <f t="shared" si="0"/>
        <v>0</v>
      </c>
      <c r="P6" t="s">
        <v>50</v>
      </c>
    </row>
    <row r="7" spans="1:19" x14ac:dyDescent="0.25">
      <c r="A7" t="s">
        <v>30</v>
      </c>
      <c r="B7" s="17">
        <v>334</v>
      </c>
      <c r="C7" s="18"/>
      <c r="D7" s="19">
        <f>Udregning!C36</f>
        <v>0</v>
      </c>
      <c r="E7" s="19">
        <f>Udregning!C27</f>
        <v>0</v>
      </c>
      <c r="F7" s="18"/>
      <c r="G7" s="18">
        <f t="shared" si="1"/>
        <v>0</v>
      </c>
      <c r="H7" s="18">
        <f t="shared" si="2"/>
        <v>0</v>
      </c>
      <c r="I7" s="18"/>
      <c r="J7" s="18">
        <f t="shared" si="3"/>
        <v>0</v>
      </c>
      <c r="K7" s="18">
        <f>H7*Udregning!$C$4</f>
        <v>0</v>
      </c>
      <c r="L7" s="18"/>
      <c r="M7" s="18">
        <f t="shared" si="4"/>
        <v>0</v>
      </c>
      <c r="N7" s="18">
        <f t="shared" si="0"/>
        <v>0</v>
      </c>
      <c r="P7" t="s">
        <v>50</v>
      </c>
    </row>
    <row r="8" spans="1:19" x14ac:dyDescent="0.25">
      <c r="A8" t="s">
        <v>31</v>
      </c>
      <c r="B8" s="17">
        <v>382</v>
      </c>
      <c r="C8" s="18"/>
      <c r="D8" s="19">
        <f>Udregning!C37</f>
        <v>0</v>
      </c>
      <c r="E8" s="19">
        <f>Udregning!C28</f>
        <v>0</v>
      </c>
      <c r="F8" s="18"/>
      <c r="G8" s="18">
        <f t="shared" si="1"/>
        <v>0</v>
      </c>
      <c r="H8" s="18">
        <f t="shared" si="2"/>
        <v>0</v>
      </c>
      <c r="I8" s="18"/>
      <c r="J8" s="18">
        <f t="shared" si="3"/>
        <v>0</v>
      </c>
      <c r="K8" s="18">
        <f>H8*Udregning!$C$4</f>
        <v>0</v>
      </c>
      <c r="L8" s="18"/>
      <c r="M8" s="18">
        <f t="shared" si="4"/>
        <v>0</v>
      </c>
      <c r="N8" s="18">
        <f t="shared" si="0"/>
        <v>0</v>
      </c>
      <c r="P8" t="s">
        <v>50</v>
      </c>
    </row>
    <row r="9" spans="1:19" x14ac:dyDescent="0.25">
      <c r="A9" t="s">
        <v>32</v>
      </c>
      <c r="B9" s="17">
        <v>327</v>
      </c>
      <c r="C9" s="18"/>
      <c r="D9" s="19">
        <f>Udregning!C38</f>
        <v>0</v>
      </c>
      <c r="E9" s="19">
        <f>Udregning!C29</f>
        <v>0</v>
      </c>
      <c r="F9" s="18"/>
      <c r="G9" s="18">
        <f t="shared" si="1"/>
        <v>0</v>
      </c>
      <c r="H9" s="18">
        <f t="shared" si="2"/>
        <v>0</v>
      </c>
      <c r="I9" s="18"/>
      <c r="J9" s="18">
        <f t="shared" si="3"/>
        <v>0</v>
      </c>
      <c r="K9" s="18">
        <f>H9*Udregning!$C$4</f>
        <v>0</v>
      </c>
      <c r="L9" s="18"/>
      <c r="M9" s="18">
        <f t="shared" si="4"/>
        <v>0</v>
      </c>
      <c r="N9" s="18">
        <f t="shared" si="0"/>
        <v>0</v>
      </c>
      <c r="P9" t="s">
        <v>50</v>
      </c>
    </row>
    <row r="10" spans="1:19" x14ac:dyDescent="0.25">
      <c r="A10" t="s">
        <v>33</v>
      </c>
      <c r="B10" s="17">
        <f>(167+208+215)/3</f>
        <v>196.66666666666666</v>
      </c>
      <c r="C10" s="18"/>
      <c r="D10" s="19">
        <f>Udregning!C39</f>
        <v>0</v>
      </c>
      <c r="E10" s="19">
        <f>Udregning!C30</f>
        <v>0</v>
      </c>
      <c r="F10" s="18"/>
      <c r="G10" s="18">
        <f t="shared" si="1"/>
        <v>0</v>
      </c>
      <c r="H10" s="18">
        <f t="shared" si="2"/>
        <v>0</v>
      </c>
      <c r="I10" s="18"/>
      <c r="J10" s="18">
        <f t="shared" si="3"/>
        <v>0</v>
      </c>
      <c r="K10" s="18">
        <f>H10*Udregning!$C$4</f>
        <v>0</v>
      </c>
      <c r="L10" s="18"/>
      <c r="M10" s="18">
        <f t="shared" si="4"/>
        <v>0</v>
      </c>
      <c r="N10" s="18">
        <f t="shared" si="0"/>
        <v>0</v>
      </c>
      <c r="P10" t="s">
        <v>51</v>
      </c>
    </row>
    <row r="11" spans="1:19" ht="6.75" customHeight="1" x14ac:dyDescent="0.25">
      <c r="A11" s="20"/>
      <c r="B11" s="21"/>
      <c r="C11" s="21"/>
      <c r="D11" s="22"/>
      <c r="E11" s="22"/>
      <c r="F11" s="21"/>
      <c r="G11" s="21"/>
      <c r="H11" s="21"/>
      <c r="I11" s="21"/>
      <c r="J11" s="21"/>
      <c r="K11" s="21"/>
      <c r="L11" s="21"/>
      <c r="M11" s="21"/>
      <c r="N11" s="21"/>
    </row>
    <row r="12" spans="1:19" x14ac:dyDescent="0.25">
      <c r="B12" s="18"/>
      <c r="C12" s="18"/>
      <c r="D12" s="19">
        <f>SUM(D4:D11)</f>
        <v>0</v>
      </c>
      <c r="E12" s="19">
        <f t="shared" ref="E12" si="5">SUM(E4:E11)</f>
        <v>0</v>
      </c>
      <c r="F12" s="18"/>
      <c r="G12" s="18">
        <f>SUM(G4:G11)</f>
        <v>0</v>
      </c>
      <c r="H12" s="18">
        <f t="shared" ref="H12" si="6">SUM(H4:H11)</f>
        <v>0</v>
      </c>
      <c r="I12" s="18"/>
      <c r="J12" s="18">
        <f>SUM(J4:J11)</f>
        <v>0</v>
      </c>
      <c r="K12" s="18">
        <f t="shared" ref="K12" si="7">SUM(K4:K11)</f>
        <v>0</v>
      </c>
      <c r="L12" s="18"/>
      <c r="M12" s="18">
        <f>SUM(M4:M11)</f>
        <v>0</v>
      </c>
      <c r="N12" s="18">
        <f t="shared" ref="N12" si="8">SUM(N4:N11)</f>
        <v>0</v>
      </c>
    </row>
    <row r="14" spans="1:19" x14ac:dyDescent="0.25">
      <c r="A14" t="s">
        <v>52</v>
      </c>
      <c r="B14" s="18" t="e">
        <f>+Udregning!C17+Udregning!C20</f>
        <v>#VALUE!</v>
      </c>
      <c r="D14" s="18"/>
      <c r="E14" s="23"/>
      <c r="G14">
        <f>+Udregning!C21</f>
        <v>0</v>
      </c>
      <c r="H14" s="18" t="e">
        <f>+B14</f>
        <v>#VALUE!</v>
      </c>
      <c r="J14">
        <f>+G14</f>
        <v>0</v>
      </c>
      <c r="K14" s="23" t="e">
        <f>+E14*Udregning!C4+H14*Udregning!C4</f>
        <v>#VALUE!</v>
      </c>
      <c r="M14" s="18">
        <f t="shared" ref="M14" si="9">J14*((100+$B$18)/100)</f>
        <v>0</v>
      </c>
      <c r="N14" s="18" t="e">
        <f t="shared" ref="N14" si="10">K14*((100+$B$18)/100)</f>
        <v>#VALUE!</v>
      </c>
    </row>
    <row r="15" spans="1:19" x14ac:dyDescent="0.25">
      <c r="A15" t="s">
        <v>53</v>
      </c>
      <c r="B15" s="18">
        <f>+Udregning!C42</f>
        <v>0</v>
      </c>
      <c r="G15" s="18">
        <f>+B15</f>
        <v>0</v>
      </c>
      <c r="J15" s="18">
        <f>+G15</f>
        <v>0</v>
      </c>
      <c r="M15">
        <f>+J15*((100+B19)/100)</f>
        <v>0</v>
      </c>
    </row>
    <row r="18" spans="1:3" x14ac:dyDescent="0.25">
      <c r="A18" t="s">
        <v>54</v>
      </c>
      <c r="B18">
        <v>120</v>
      </c>
      <c r="C18" t="s">
        <v>55</v>
      </c>
    </row>
    <row r="19" spans="1:3" x14ac:dyDescent="0.25">
      <c r="A19" t="s">
        <v>56</v>
      </c>
      <c r="B19">
        <v>10</v>
      </c>
      <c r="C19" t="s">
        <v>55</v>
      </c>
    </row>
  </sheetData>
  <mergeCells count="6">
    <mergeCell ref="D1:E1"/>
    <mergeCell ref="G1:H1"/>
    <mergeCell ref="J1:K1"/>
    <mergeCell ref="M1:N1"/>
    <mergeCell ref="J2:K2"/>
    <mergeCell ref="M2:N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StartDate xmlns="http://schemas.microsoft.com/sharepoint/v3" xsi:nil="true"/>
    <PublishingExpirationDate xmlns="http://schemas.microsoft.com/sharepoint/v3" xsi:nil="true"/>
    <URL xmlns="41596349-a03c-4c67-be24-5b8f393ed605">
      <Url xsi:nil="true"/>
      <Description xsi:nil="true"/>
    </URL>
    <R_x00e6_kkef_x00f8_lge xmlns="41596349-a03c-4c67-be24-5b8f393ed605" xsi:nil="true"/>
    <lcf76f155ced4ddcb4097134ff3c332f xmlns="41596349-a03c-4c67-be24-5b8f393ed605">
      <Terms xmlns="http://schemas.microsoft.com/office/infopath/2007/PartnerControls"/>
    </lcf76f155ced4ddcb4097134ff3c332f>
    <TaxCatchAll xmlns="0dfe2506-8975-434b-9697-634d88d6f49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50CDFD3881E646B3968088B04960AC" ma:contentTypeVersion="20" ma:contentTypeDescription="Create a new document." ma:contentTypeScope="" ma:versionID="749affa0317004ab6d3ab5f20abce61a">
  <xsd:schema xmlns:xsd="http://www.w3.org/2001/XMLSchema" xmlns:xs="http://www.w3.org/2001/XMLSchema" xmlns:p="http://schemas.microsoft.com/office/2006/metadata/properties" xmlns:ns1="http://schemas.microsoft.com/sharepoint/v3" xmlns:ns2="41596349-a03c-4c67-be24-5b8f393ed605" xmlns:ns3="0dfe2506-8975-434b-9697-634d88d6f49f" targetNamespace="http://schemas.microsoft.com/office/2006/metadata/properties" ma:root="true" ma:fieldsID="b90d43ba096dac5087dc30ffbe6f144e" ns1:_="" ns2:_="" ns3:_="">
    <xsd:import namespace="http://schemas.microsoft.com/sharepoint/v3"/>
    <xsd:import namespace="41596349-a03c-4c67-be24-5b8f393ed605"/>
    <xsd:import namespace="0dfe2506-8975-434b-9697-634d88d6f49f"/>
    <xsd:element name="properties">
      <xsd:complexType>
        <xsd:sequence>
          <xsd:element name="documentManagement">
            <xsd:complexType>
              <xsd:all>
                <xsd:element ref="ns2:R_x00e6_kkef_x00f8_lge" minOccurs="0"/>
                <xsd:element ref="ns2:MediaServiceMetadata" minOccurs="0"/>
                <xsd:element ref="ns2:MediaServiceFastMetadata" minOccurs="0"/>
                <xsd:element ref="ns1:PublishingStartDate" minOccurs="0"/>
                <xsd:element ref="ns1:PublishingExpirationDate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UR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596349-a03c-4c67-be24-5b8f393ed605" elementFormDefault="qualified">
    <xsd:import namespace="http://schemas.microsoft.com/office/2006/documentManagement/types"/>
    <xsd:import namespace="http://schemas.microsoft.com/office/infopath/2007/PartnerControls"/>
    <xsd:element name="R_x00e6_kkef_x00f8_lge" ma:index="8" nillable="true" ma:displayName="Rækkefølge" ma:decimals="0" ma:internalName="R_x00e6_kkef_x00f8_lge">
      <xsd:simpleType>
        <xsd:restriction base="dms:Number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f9553f63-5966-4a09-978d-72b299aea11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4" nillable="true" ma:displayName="MediaServiceEventHashCode" ma:hidden="true" ma:internalName="MediaServiceEventHashCode" ma:readOnly="true">
      <xsd:simpleType>
        <xsd:restriction base="dms:Text"/>
      </xsd:simpleType>
    </xsd:element>
    <xsd:element name="URL" ma:index="25" nillable="true" ma:displayName="URL" ma:format="Hyperlink" ma:internalName="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fe2506-8975-434b-9697-634d88d6f49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33c7898-7acd-4efc-b1bd-941136954f5a}" ma:internalName="TaxCatchAll" ma:showField="CatchAllData" ma:web="0dfe2506-8975-434b-9697-634d88d6f49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CA8A51-039F-439B-A608-FAB6DF1EDCD4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0dfe2506-8975-434b-9697-634d88d6f49f"/>
    <ds:schemaRef ds:uri="http://purl.org/dc/elements/1.1/"/>
    <ds:schemaRef ds:uri="41596349-a03c-4c67-be24-5b8f393ed605"/>
    <ds:schemaRef ds:uri="http://schemas.microsoft.com/sharepoint/v3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D66CD14-908B-47FC-93FA-A4F05DB7462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2A570D9-99F3-4C39-9356-75A33CABA3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1596349-a03c-4c67-be24-5b8f393ed605"/>
    <ds:schemaRef ds:uri="0dfe2506-8975-434b-9697-634d88d6f4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Udregning</vt:lpstr>
      <vt:lpstr>Baggrundsværdier</vt:lpstr>
    </vt:vector>
  </TitlesOfParts>
  <Manager/>
  <Company>Syddansk Unversitet - University of Southern Denmark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Erik Kjær-Larsen</dc:creator>
  <cp:keywords/>
  <dc:description/>
  <cp:lastModifiedBy>Gitte Thrane Christensen</cp:lastModifiedBy>
  <cp:revision/>
  <dcterms:created xsi:type="dcterms:W3CDTF">2014-11-18T08:05:11Z</dcterms:created>
  <dcterms:modified xsi:type="dcterms:W3CDTF">2025-07-07T18:36:24Z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0x0101003250CDFD3881E646B3968088B04960AC</vt:lpwstr>
  </property>
</Properties>
</file>