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S:\Økonomiområdet\Chefgruppen\Gitte\Hjemmeside\Indtægtsdækket virksomhed\"/>
    </mc:Choice>
  </mc:AlternateContent>
  <xr:revisionPtr revIDLastSave="0" documentId="8_{23282175-0BAC-4B4D-8EC3-548EE8371C4F}" xr6:coauthVersionLast="47" xr6:coauthVersionMax="47" xr10:uidLastSave="{00000000-0000-0000-0000-000000000000}"/>
  <bookViews>
    <workbookView xWindow="-120" yWindow="-120" windowWidth="29040" windowHeight="15720" tabRatio="760" xr2:uid="{00000000-000D-0000-FFFF-FFFF00000000}"/>
  </bookViews>
  <sheets>
    <sheet name="Budget - timer" sheetId="48" r:id="rId1"/>
    <sheet name="Tilbud til kunde" sheetId="52" r:id="rId2"/>
    <sheet name="Quotation for Customer" sheetId="53" r:id="rId3"/>
    <sheet name="Budgetark" sheetId="50" r:id="rId4"/>
    <sheet name="Intern økonomi" sheetId="49" r:id="rId5"/>
    <sheet name="Kostpriser" sheetId="51" r:id="rId6"/>
  </sheets>
  <definedNames>
    <definedName name="afkrydsning">#REF!</definedName>
    <definedName name="institutionstyper">#REF!</definedName>
    <definedName name="kostprisVIP">#REF!</definedName>
    <definedName name="Titel">#REF!</definedName>
    <definedName name="TitelTAP">#REF!</definedName>
    <definedName name="_xlnm.Print_Area" localSheetId="2">'Quotation for Customer'!$A$1:$I$40</definedName>
    <definedName name="_xlnm.Print_Area" localSheetId="1">'Tilbud til kunde'!$A$1:$I$40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53" l="1"/>
  <c r="B33" i="52"/>
  <c r="C5" i="49"/>
  <c r="E28" i="50" l="1"/>
  <c r="E26" i="50"/>
  <c r="E25" i="50"/>
  <c r="E24" i="50"/>
  <c r="E23" i="50"/>
  <c r="E22" i="50"/>
  <c r="D18" i="53" l="1"/>
  <c r="B17" i="53"/>
  <c r="B38" i="49"/>
  <c r="D54" i="49"/>
  <c r="D55" i="49"/>
  <c r="D53" i="49"/>
  <c r="C54" i="49"/>
  <c r="C55" i="49"/>
  <c r="C53" i="49"/>
  <c r="B54" i="49"/>
  <c r="B55" i="49"/>
  <c r="B53" i="49"/>
  <c r="B26" i="49" l="1"/>
  <c r="B27" i="49"/>
  <c r="B28" i="49"/>
  <c r="B29" i="49"/>
  <c r="B30" i="49"/>
  <c r="B31" i="49"/>
  <c r="B32" i="49"/>
  <c r="B33" i="49"/>
  <c r="B34" i="49"/>
  <c r="B25" i="49"/>
  <c r="C26" i="49"/>
  <c r="C27" i="49"/>
  <c r="C28" i="49"/>
  <c r="C29" i="49"/>
  <c r="C30" i="49"/>
  <c r="C31" i="49"/>
  <c r="C32" i="49"/>
  <c r="C33" i="49"/>
  <c r="C34" i="49"/>
  <c r="C25" i="49"/>
  <c r="D18" i="52"/>
  <c r="B17" i="52"/>
  <c r="K4" i="51"/>
  <c r="K22" i="51"/>
  <c r="C13" i="50"/>
  <c r="C12" i="50"/>
  <c r="C10" i="50"/>
  <c r="J14" i="48"/>
  <c r="D42" i="49" s="1"/>
  <c r="C41" i="49"/>
  <c r="C42" i="49"/>
  <c r="C43" i="49"/>
  <c r="C44" i="49"/>
  <c r="C45" i="49"/>
  <c r="C46" i="49"/>
  <c r="C47" i="49"/>
  <c r="C48" i="49"/>
  <c r="C49" i="49"/>
  <c r="C40" i="49"/>
  <c r="B41" i="49"/>
  <c r="B42" i="49"/>
  <c r="B43" i="49"/>
  <c r="B44" i="49"/>
  <c r="B45" i="49"/>
  <c r="B46" i="49"/>
  <c r="B47" i="49"/>
  <c r="B48" i="49"/>
  <c r="B49" i="49"/>
  <c r="B40" i="49"/>
  <c r="O28" i="50" l="1"/>
  <c r="O23" i="50"/>
  <c r="K30" i="50"/>
  <c r="L30" i="50"/>
  <c r="M30" i="50"/>
  <c r="N30" i="50"/>
  <c r="K26" i="48"/>
  <c r="K25" i="48"/>
  <c r="K24" i="48"/>
  <c r="E18" i="50"/>
  <c r="F18" i="50" s="1"/>
  <c r="G18" i="50" s="1"/>
  <c r="H18" i="50" s="1"/>
  <c r="I18" i="50" s="1"/>
  <c r="J18" i="50" s="1"/>
  <c r="K18" i="50" s="1"/>
  <c r="L18" i="50" s="1"/>
  <c r="M18" i="50" s="1"/>
  <c r="N18" i="50" s="1"/>
  <c r="D30" i="48"/>
  <c r="D25" i="48"/>
  <c r="D26" i="48"/>
  <c r="D24" i="48"/>
  <c r="D13" i="48"/>
  <c r="D14" i="48"/>
  <c r="D15" i="48"/>
  <c r="D16" i="48"/>
  <c r="D17" i="48"/>
  <c r="D18" i="48"/>
  <c r="D19" i="48"/>
  <c r="D20" i="48"/>
  <c r="D21" i="48"/>
  <c r="D12" i="48"/>
  <c r="K21" i="48"/>
  <c r="E34" i="49" s="1"/>
  <c r="K20" i="48"/>
  <c r="E33" i="49" s="1"/>
  <c r="K19" i="48"/>
  <c r="E32" i="49" s="1"/>
  <c r="K18" i="48"/>
  <c r="E31" i="49" s="1"/>
  <c r="K17" i="48"/>
  <c r="E30" i="49" s="1"/>
  <c r="K16" i="48"/>
  <c r="E29" i="49" s="1"/>
  <c r="K15" i="48"/>
  <c r="E28" i="49" s="1"/>
  <c r="K14" i="48"/>
  <c r="E27" i="49" s="1"/>
  <c r="K13" i="48"/>
  <c r="E26" i="49" s="1"/>
  <c r="K12" i="48"/>
  <c r="K29" i="51"/>
  <c r="K28" i="51"/>
  <c r="K27" i="51"/>
  <c r="K26" i="51"/>
  <c r="K25" i="51"/>
  <c r="K24" i="51"/>
  <c r="K23" i="51"/>
  <c r="K18" i="51"/>
  <c r="K17" i="51"/>
  <c r="K16" i="51"/>
  <c r="K15" i="51"/>
  <c r="K14" i="51"/>
  <c r="K13" i="51"/>
  <c r="K12" i="51"/>
  <c r="K11" i="51"/>
  <c r="K10" i="51"/>
  <c r="K9" i="51"/>
  <c r="K8" i="51"/>
  <c r="K7" i="51"/>
  <c r="K6" i="51"/>
  <c r="K5" i="51"/>
  <c r="N32" i="50" l="1"/>
  <c r="E25" i="49"/>
  <c r="E17" i="49" s="1"/>
  <c r="M32" i="50"/>
  <c r="L32" i="50"/>
  <c r="K32" i="50"/>
  <c r="I30" i="50"/>
  <c r="I32" i="50" s="1"/>
  <c r="G30" i="50"/>
  <c r="G32" i="50" s="1"/>
  <c r="F30" i="50"/>
  <c r="F32" i="50" s="1"/>
  <c r="J30" i="50"/>
  <c r="J32" i="50" s="1"/>
  <c r="H30" i="50"/>
  <c r="H32" i="50" s="1"/>
  <c r="L26" i="48" l="1"/>
  <c r="O26" i="50" s="1"/>
  <c r="L14" i="48"/>
  <c r="E42" i="49" s="1"/>
  <c r="L25" i="48"/>
  <c r="L24" i="48"/>
  <c r="J12" i="48"/>
  <c r="J13" i="48"/>
  <c r="J21" i="48"/>
  <c r="J20" i="48"/>
  <c r="J19" i="48"/>
  <c r="J18" i="48"/>
  <c r="J17" i="48"/>
  <c r="J16" i="48"/>
  <c r="J15" i="48"/>
  <c r="C21" i="48"/>
  <c r="C20" i="48"/>
  <c r="C19" i="48"/>
  <c r="C18" i="48"/>
  <c r="C17" i="48"/>
  <c r="C16" i="48"/>
  <c r="C15" i="48"/>
  <c r="C12" i="48"/>
  <c r="C13" i="48"/>
  <c r="C14" i="48"/>
  <c r="K23" i="48"/>
  <c r="I23" i="48"/>
  <c r="L21" i="48" l="1"/>
  <c r="E49" i="49" s="1"/>
  <c r="D49" i="49"/>
  <c r="L20" i="48"/>
  <c r="E48" i="49" s="1"/>
  <c r="D48" i="49"/>
  <c r="L19" i="48"/>
  <c r="E47" i="49" s="1"/>
  <c r="D47" i="49"/>
  <c r="L18" i="48"/>
  <c r="E46" i="49" s="1"/>
  <c r="D46" i="49"/>
  <c r="L17" i="48"/>
  <c r="E45" i="49" s="1"/>
  <c r="D45" i="49"/>
  <c r="L16" i="48"/>
  <c r="E44" i="49" s="1"/>
  <c r="D44" i="49"/>
  <c r="L15" i="48"/>
  <c r="E43" i="49" s="1"/>
  <c r="D43" i="49"/>
  <c r="D40" i="49"/>
  <c r="L12" i="48"/>
  <c r="O24" i="50"/>
  <c r="E54" i="49"/>
  <c r="O22" i="50"/>
  <c r="E53" i="49"/>
  <c r="O25" i="50"/>
  <c r="E55" i="49"/>
  <c r="D41" i="49"/>
  <c r="L13" i="48"/>
  <c r="E21" i="50" l="1"/>
  <c r="L28" i="48"/>
  <c r="C3" i="49" s="1"/>
  <c r="E40" i="49"/>
  <c r="L30" i="48"/>
  <c r="C4" i="49" s="1"/>
  <c r="O21" i="50"/>
  <c r="E41" i="49"/>
  <c r="L32" i="48" l="1"/>
  <c r="E30" i="50"/>
  <c r="O30" i="50" s="1"/>
  <c r="L36" i="48"/>
  <c r="G38" i="53" l="1"/>
  <c r="C14" i="50"/>
  <c r="G38" i="52"/>
  <c r="G39" i="53"/>
  <c r="G40" i="53" s="1"/>
  <c r="E32" i="50"/>
  <c r="O32" i="50" s="1"/>
  <c r="O33" i="50" s="1"/>
  <c r="E33" i="50" l="1"/>
  <c r="G39" i="52"/>
  <c r="G40" i="52" s="1"/>
  <c r="C6" i="49" l="1"/>
  <c r="C8" i="49" s="1"/>
  <c r="E13" i="49" s="1"/>
  <c r="E21" i="49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AB4285A-009C-450B-B87D-A66AC696E462}" keepAlive="1" name="Forespørgsel - Tabel1" description="Forbindelse til forespørgslen 'Tabel1' i projektmappen." type="5" refreshedVersion="0" background="1" saveData="1">
    <dbPr connection="Provider=Microsoft.Mashup.OleDb.1;Data Source=$Workbook$;Location=Tabel1;Extended Properties=&quot;&quot;" command="SELECT * FROM [Tabel1]"/>
  </connection>
</connections>
</file>

<file path=xl/sharedStrings.xml><?xml version="1.0" encoding="utf-8"?>
<sst xmlns="http://schemas.openxmlformats.org/spreadsheetml/2006/main" count="290" uniqueCount="209">
  <si>
    <t>I alt</t>
  </si>
  <si>
    <t>Budget</t>
  </si>
  <si>
    <t>Overhead</t>
  </si>
  <si>
    <t>Navn</t>
  </si>
  <si>
    <r>
      <rPr>
        <b/>
        <sz val="11"/>
        <color theme="1"/>
        <rFont val="Aptos"/>
        <family val="2"/>
      </rPr>
      <t>Bevillingsgiver</t>
    </r>
    <r>
      <rPr>
        <sz val="11"/>
        <color theme="1"/>
        <rFont val="Aptos"/>
        <family val="2"/>
      </rPr>
      <t xml:space="preserve"> </t>
    </r>
    <r>
      <rPr>
        <i/>
        <sz val="11"/>
        <color theme="1"/>
        <rFont val="Aptos"/>
        <family val="2"/>
      </rPr>
      <t>(virksomhed)</t>
    </r>
  </si>
  <si>
    <t>Antal forløb</t>
  </si>
  <si>
    <t>Analysenr.</t>
  </si>
  <si>
    <t>OH</t>
  </si>
  <si>
    <t>Titel</t>
  </si>
  <si>
    <t>Timer for kørsel</t>
  </si>
  <si>
    <t>Timeløn</t>
  </si>
  <si>
    <t>Arbejdstimer i alt</t>
  </si>
  <si>
    <t>Vælg titel…</t>
  </si>
  <si>
    <t>Admini-stration</t>
  </si>
  <si>
    <t>Opgave</t>
  </si>
  <si>
    <t>AC, fuldmægtig</t>
  </si>
  <si>
    <t>Chefkonsulent</t>
  </si>
  <si>
    <t>Stamdata</t>
  </si>
  <si>
    <t>Direkte arbejdstimer</t>
  </si>
  <si>
    <r>
      <t xml:space="preserve">Beløb </t>
    </r>
    <r>
      <rPr>
        <b/>
        <sz val="8"/>
        <color theme="1"/>
        <rFont val="Aptos"/>
        <family val="2"/>
      </rPr>
      <t>(ekskl. OH)</t>
    </r>
  </si>
  <si>
    <t/>
  </si>
  <si>
    <t>Løn</t>
  </si>
  <si>
    <t>Drift</t>
  </si>
  <si>
    <t>Total</t>
  </si>
  <si>
    <t>Projektafgift (10% af alle udgifter)</t>
  </si>
  <si>
    <t>Overskud/underskud til institut</t>
  </si>
  <si>
    <t>VIP - Andel pr. institut - direkte aflønning af arbejdstimer</t>
  </si>
  <si>
    <t>Timer til bogføring</t>
  </si>
  <si>
    <t>Beløb på projektet</t>
  </si>
  <si>
    <t>Omregnet til beløb</t>
  </si>
  <si>
    <t>Intern fordeling/disponering af overskud</t>
  </si>
  <si>
    <t>Rest overskud - evt. disponering efter aftale med ansvarlig VIP</t>
  </si>
  <si>
    <t>Engangsvederlag</t>
  </si>
  <si>
    <t>Forsker XX</t>
  </si>
  <si>
    <t>Konference til USA</t>
  </si>
  <si>
    <t>Forsker YY</t>
  </si>
  <si>
    <t>Rest til enhed</t>
  </si>
  <si>
    <t>T-01 - STANDARD</t>
  </si>
  <si>
    <t>Underkonto</t>
  </si>
  <si>
    <t>Opgavenavn</t>
  </si>
  <si>
    <t>Artskonto</t>
  </si>
  <si>
    <t>UK90</t>
  </si>
  <si>
    <t>01100</t>
  </si>
  <si>
    <t>180000</t>
  </si>
  <si>
    <t>01200</t>
  </si>
  <si>
    <t>01990</t>
  </si>
  <si>
    <t>[T01 Overskud UK90]</t>
  </si>
  <si>
    <t>431085</t>
  </si>
  <si>
    <t>09990</t>
  </si>
  <si>
    <t>Overhead 120%</t>
  </si>
  <si>
    <t>431000</t>
  </si>
  <si>
    <t>VIP-projektmedarbejder</t>
  </si>
  <si>
    <t>Institut</t>
  </si>
  <si>
    <t>EAN</t>
  </si>
  <si>
    <t>omk</t>
  </si>
  <si>
    <t>kort navn</t>
  </si>
  <si>
    <t>institutleder</t>
  </si>
  <si>
    <t xml:space="preserve">Økonomimedarb. </t>
  </si>
  <si>
    <t>KOST
PRIS
pr. time</t>
  </si>
  <si>
    <t>IV-Salgspris pr. time</t>
  </si>
  <si>
    <t>Vælg arbejdssted…</t>
  </si>
  <si>
    <t>SAMF FØS</t>
  </si>
  <si>
    <t>SAM FØS</t>
  </si>
  <si>
    <t>Torben Durck Johansen</t>
  </si>
  <si>
    <t>Tanja H. Hansen</t>
  </si>
  <si>
    <t>SAMF UDD</t>
  </si>
  <si>
    <t>SAM UDD</t>
  </si>
  <si>
    <t>Annette Schmidt</t>
  </si>
  <si>
    <t>Adjunkt</t>
  </si>
  <si>
    <t>Institut for Erhverv og Bæredygtighed</t>
  </si>
  <si>
    <t>IEB</t>
  </si>
  <si>
    <t>Christian Elmelund-Præstekær</t>
  </si>
  <si>
    <t>Hanne Damkjær/Anette Skov Johnsen</t>
  </si>
  <si>
    <t>Økonomisk Institut</t>
  </si>
  <si>
    <t>ECON</t>
  </si>
  <si>
    <t>Lone Grønbæk</t>
  </si>
  <si>
    <t>Astrid Holm Nielsen</t>
  </si>
  <si>
    <t>Lektor</t>
  </si>
  <si>
    <t>Institut for Virksomhedsledelse</t>
  </si>
  <si>
    <t>IVL</t>
  </si>
  <si>
    <t>Dannie Kjeldgaard</t>
  </si>
  <si>
    <t>Zameer Nasiri</t>
  </si>
  <si>
    <t>Interdisciplinary Centre on Population Dynamics (CPop)</t>
  </si>
  <si>
    <t>CPop</t>
  </si>
  <si>
    <t>Annette Baudisch</t>
  </si>
  <si>
    <t>Lars Henrik Pedersen</t>
  </si>
  <si>
    <t>Juridisk Institut</t>
  </si>
  <si>
    <t>JURA</t>
  </si>
  <si>
    <t>Hanne Søndergaard Birkmose</t>
  </si>
  <si>
    <t>Dorthe Carstensen</t>
  </si>
  <si>
    <t>Post Doc</t>
  </si>
  <si>
    <t>Institut for Statskundskab</t>
  </si>
  <si>
    <t>STAT</t>
  </si>
  <si>
    <t>Signe Pihl-Thingvad</t>
  </si>
  <si>
    <t>Anette Schmidt/Ann Skovly</t>
  </si>
  <si>
    <t>Professor</t>
  </si>
  <si>
    <t>Professor, MSO</t>
  </si>
  <si>
    <t>Specialkonsulent</t>
  </si>
  <si>
    <t xml:space="preserve">OH i % til beregning i denne aktivitet </t>
  </si>
  <si>
    <t>Videnskabelig assistent</t>
  </si>
  <si>
    <t>TAP-administration</t>
  </si>
  <si>
    <t>HK, laborant</t>
  </si>
  <si>
    <t>HK, sekretær</t>
  </si>
  <si>
    <t>Studentermedhjælp HK</t>
  </si>
  <si>
    <t>Tjek selv timepris i QlikView. Løn (Timepris)</t>
  </si>
  <si>
    <t>Budgetark</t>
  </si>
  <si>
    <t>Projekttype</t>
  </si>
  <si>
    <t>Dato for budgetudarbejdelse</t>
  </si>
  <si>
    <t>Dato for budgetstart</t>
  </si>
  <si>
    <t>Dato for budgetslut</t>
  </si>
  <si>
    <t>Projektnummer</t>
  </si>
  <si>
    <t>Bevillingshaver</t>
  </si>
  <si>
    <t>Bevillingsgiver</t>
  </si>
  <si>
    <t>Analysenummer</t>
  </si>
  <si>
    <t>Budgetposter:</t>
  </si>
  <si>
    <t>Vælg fra liste…</t>
  </si>
  <si>
    <t>[T01 Drift] Kursusadministration</t>
  </si>
  <si>
    <t>[T01 Drift] Kommunikation</t>
  </si>
  <si>
    <t>[T01 Drift] Studentermedhjælp</t>
  </si>
  <si>
    <t>[T01 Drift] Dataanalyse</t>
  </si>
  <si>
    <t>UK10</t>
  </si>
  <si>
    <t>Tilbud</t>
  </si>
  <si>
    <t>[Virksomhedsnavn]</t>
  </si>
  <si>
    <t>[Kontaktperson]</t>
  </si>
  <si>
    <t>CVR-nr.:</t>
  </si>
  <si>
    <t>[CVR_nummer]</t>
  </si>
  <si>
    <t>Tlf.nr.:</t>
  </si>
  <si>
    <t>[Telefonnummer]</t>
  </si>
  <si>
    <t>[Adresse 1]</t>
  </si>
  <si>
    <t>[Postnummer, By]</t>
  </si>
  <si>
    <t>Tak for jeres forespørgsel. Vi har hermed fornøjelsen at tilbyde følgende:</t>
  </si>
  <si>
    <t>Tilbuddet omfatter:</t>
  </si>
  <si>
    <t>- Undervisning</t>
  </si>
  <si>
    <t>- Undervisningsmateriale</t>
  </si>
  <si>
    <t>- Osv. osv.</t>
  </si>
  <si>
    <t>Pris</t>
  </si>
  <si>
    <t>Subtotal:</t>
  </si>
  <si>
    <t>kr.</t>
  </si>
  <si>
    <t>25,00% moms:</t>
  </si>
  <si>
    <t>Total DKK:</t>
  </si>
  <si>
    <t>Syddansk Universitet</t>
  </si>
  <si>
    <t>Campusvej 55</t>
  </si>
  <si>
    <t>5230 Odense M</t>
  </si>
  <si>
    <t>Overhead af direkte omkostninger (120 %)</t>
  </si>
  <si>
    <t>Administrativt personale</t>
  </si>
  <si>
    <t>Faglig erfaring, netværk og udvikling</t>
  </si>
  <si>
    <t>Antal timer</t>
  </si>
  <si>
    <t>Fordeling af overskud</t>
  </si>
  <si>
    <t>Lønompostering</t>
  </si>
  <si>
    <t>"Faglig erfaring, - netværk og - udvikling"  (udfyldes nedenfor)</t>
  </si>
  <si>
    <t>UK90 - Oversigt</t>
  </si>
  <si>
    <t>Løn til projektmedarbejdere</t>
  </si>
  <si>
    <t>Administration</t>
  </si>
  <si>
    <t>TAP - Andel pr. institut - direkte aflønning af arbejdstimer</t>
  </si>
  <si>
    <t>Stilling - kostpris tilrettet - 2025 priser</t>
  </si>
  <si>
    <t>Ph.d.   HUM/NAT/SAMF/TEK</t>
  </si>
  <si>
    <t>Ph.d.   SUND</t>
  </si>
  <si>
    <t>https://sdunet.dk/da/servicesider/oekonomi/budget/loenoversigtoeko/loensatser</t>
  </si>
  <si>
    <t>[T01 VIP-løn] Samlet løn projektmedarbejdere</t>
  </si>
  <si>
    <t>Indirekte omkostninger (OH)</t>
  </si>
  <si>
    <t>Dato for tilbud</t>
  </si>
  <si>
    <t>Valgfri stillingskategori</t>
  </si>
  <si>
    <t>Undervisningsassistent</t>
  </si>
  <si>
    <t>https://sdunet.dk/da/servicesider/oekonomi/budget/loenoversigtoeko/inernt-cirk-vedr,-d-,-indtaegtsgivende-virksomhed</t>
  </si>
  <si>
    <t>Kilde: Prisblad for indtægtsdækket virksomhed</t>
  </si>
  <si>
    <t>Årlige lønsatser pr. 1/4 samt øvrige timesatser for diverse stillingskategorier kan findes via LINK:</t>
  </si>
  <si>
    <t>[T01 Drift] Andet projektadmin.</t>
  </si>
  <si>
    <t>Kontaktperson hos SDU:</t>
  </si>
  <si>
    <t>[Navn + telefonnr.]</t>
  </si>
  <si>
    <t>[Contact person]</t>
  </si>
  <si>
    <t>[Address 1]</t>
  </si>
  <si>
    <t>[Postcode, City]</t>
  </si>
  <si>
    <t>[Company name]</t>
  </si>
  <si>
    <t xml:space="preserve">Telephone number: </t>
  </si>
  <si>
    <t>[Telephone number]</t>
  </si>
  <si>
    <t>Registration number.:</t>
  </si>
  <si>
    <t>[Registration number]</t>
  </si>
  <si>
    <t>Quotation</t>
  </si>
  <si>
    <t>The quotation includes:</t>
  </si>
  <si>
    <t>Thank you for your inquiry. We are pleased to present the following quotation:</t>
  </si>
  <si>
    <t>Contact person at SDU:</t>
  </si>
  <si>
    <t>[Name + phone number]</t>
  </si>
  <si>
    <t>Price</t>
  </si>
  <si>
    <t>- etc.</t>
  </si>
  <si>
    <t>- instruction</t>
  </si>
  <si>
    <t>- course materials</t>
  </si>
  <si>
    <t>25,00% VAT:</t>
  </si>
  <si>
    <t>Indeværende år (skal udfyldes)</t>
  </si>
  <si>
    <t>[Indtast navn]</t>
  </si>
  <si>
    <t>[Indtast navn SDU bevillingshaver]</t>
  </si>
  <si>
    <t>[dd-mm-åååå]</t>
  </si>
  <si>
    <t>[xx-xxxxx-xxxxxxx]</t>
  </si>
  <si>
    <t>[Indtast kunde-/virksomhedsnavn]</t>
  </si>
  <si>
    <t>Budget - Timer</t>
  </si>
  <si>
    <t>Kort beskrivelse af opgave</t>
  </si>
  <si>
    <t>Opgavestart</t>
  </si>
  <si>
    <t>Budget - Konsulenttimer</t>
  </si>
  <si>
    <t>Forventet overskud</t>
  </si>
  <si>
    <t>Samlede omkostninger (minimumspris)</t>
  </si>
  <si>
    <t>I alt direkte omkostninger</t>
  </si>
  <si>
    <t>Pris for opgave</t>
  </si>
  <si>
    <t>[Indtast opgavenavn]</t>
  </si>
  <si>
    <t>[Indtast kort beskrivelse af opgave]</t>
  </si>
  <si>
    <t>Beskrivelse af opgaven:</t>
  </si>
  <si>
    <t>- Test af apparatur</t>
  </si>
  <si>
    <t>Task description:</t>
  </si>
  <si>
    <t>- Konsulentydelser</t>
  </si>
  <si>
    <t>- consulting services</t>
  </si>
  <si>
    <t>- apparatus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</si>
</sst>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 * #,##0.00_ ;_ * \-#,##0.00_ ;_ * &quot;-&quot;??_ ;_ @_ "/>
    <numFmt numFmtId="165" formatCode="_ * #,##0_ ;_ * \-#,##0_ ;_ * &quot;-&quot;??_ ;_ @_ "/>
    <numFmt numFmtId="166" formatCode="#,##0;\-#,##0;"/>
    <numFmt numFmtId="167" formatCode="#,##0.00_ ;\-#,##0.00\ "/>
  </numFmts>
  <fonts count="5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22"/>
      <color indexed="8"/>
      <name val="Times New Roman"/>
      <family val="1"/>
    </font>
    <font>
      <b/>
      <sz val="11"/>
      <color indexed="16"/>
      <name val="Times New Roman"/>
      <family val="1"/>
    </font>
    <font>
      <b/>
      <i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i/>
      <sz val="11"/>
      <color theme="1"/>
      <name val="Aptos"/>
      <family val="2"/>
    </font>
    <font>
      <b/>
      <sz val="28"/>
      <color theme="0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theme="3"/>
      <name val="Arial"/>
      <family val="2"/>
    </font>
    <font>
      <b/>
      <sz val="8"/>
      <color theme="1"/>
      <name val="Aptos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Aptos"/>
      <family val="2"/>
    </font>
    <font>
      <b/>
      <sz val="11"/>
      <color rgb="FFC00000"/>
      <name val="Calibri"/>
      <family val="2"/>
      <scheme val="minor"/>
    </font>
    <font>
      <b/>
      <sz val="11"/>
      <name val="Aptos"/>
      <family val="2"/>
    </font>
    <font>
      <sz val="8"/>
      <color theme="0"/>
      <name val="Calibri"/>
      <family val="2"/>
      <scheme val="minor"/>
    </font>
    <font>
      <sz val="11"/>
      <color theme="3"/>
      <name val="Aptos"/>
      <family val="2"/>
    </font>
    <font>
      <sz val="8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8"/>
      <color theme="3"/>
      <name val="Aptos"/>
      <family val="2"/>
    </font>
    <font>
      <b/>
      <sz val="12"/>
      <color theme="0"/>
      <name val="Aptos"/>
      <family val="2"/>
    </font>
    <font>
      <sz val="12"/>
      <color theme="1"/>
      <name val="Aptos"/>
      <family val="2"/>
    </font>
    <font>
      <b/>
      <i/>
      <sz val="11"/>
      <name val="Aptos"/>
      <family val="2"/>
    </font>
    <font>
      <b/>
      <i/>
      <sz val="11"/>
      <color theme="1"/>
      <name val="Aptos"/>
      <family val="2"/>
    </font>
    <font>
      <b/>
      <sz val="28"/>
      <color theme="0"/>
      <name val="Aptos"/>
      <family val="2"/>
    </font>
    <font>
      <sz val="28"/>
      <color theme="1"/>
      <name val="Aptos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Aptos"/>
      <family val="2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</fills>
  <borders count="7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theme="0"/>
      </bottom>
      <diagonal/>
    </border>
  </borders>
  <cellStyleXfs count="15">
    <xf numFmtId="0" fontId="0" fillId="0" borderId="0"/>
    <xf numFmtId="40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9" fillId="3" borderId="0" applyNumberFormat="0" applyBorder="0" applyAlignment="0" applyProtection="0"/>
    <xf numFmtId="164" fontId="8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40" fontId="6" fillId="2" borderId="0">
      <alignment horizontal="right"/>
    </xf>
    <xf numFmtId="0" fontId="5" fillId="2" borderId="0">
      <alignment horizontal="right"/>
    </xf>
    <xf numFmtId="0" fontId="4" fillId="2" borderId="1"/>
    <xf numFmtId="0" fontId="4" fillId="0" borderId="0" applyBorder="0">
      <alignment horizontal="centerContinuous"/>
    </xf>
    <xf numFmtId="0" fontId="3" fillId="0" borderId="0" applyBorder="0">
      <alignment horizontal="centerContinuous"/>
    </xf>
    <xf numFmtId="9" fontId="8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364">
    <xf numFmtId="0" fontId="0" fillId="0" borderId="0" xfId="0"/>
    <xf numFmtId="0" fontId="14" fillId="0" borderId="0" xfId="0" applyFont="1"/>
    <xf numFmtId="0" fontId="14" fillId="0" borderId="0" xfId="0" applyFont="1" applyAlignment="1">
      <alignment horizontal="left"/>
    </xf>
    <xf numFmtId="0" fontId="14" fillId="0" borderId="36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4" borderId="3" xfId="0" applyFont="1" applyFill="1" applyBorder="1" applyAlignment="1">
      <alignment horizontal="center" wrapText="1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left" vertical="center" indent="1"/>
    </xf>
    <xf numFmtId="0" fontId="15" fillId="4" borderId="3" xfId="0" applyFont="1" applyFill="1" applyBorder="1" applyAlignment="1">
      <alignment horizontal="left" vertical="center" indent="1"/>
    </xf>
    <xf numFmtId="0" fontId="15" fillId="4" borderId="3" xfId="0" applyFont="1" applyFill="1" applyBorder="1" applyAlignment="1">
      <alignment horizontal="left" indent="1"/>
    </xf>
    <xf numFmtId="0" fontId="14" fillId="4" borderId="3" xfId="0" applyFont="1" applyFill="1" applyBorder="1" applyAlignment="1">
      <alignment horizontal="left" indent="1"/>
    </xf>
    <xf numFmtId="0" fontId="15" fillId="4" borderId="4" xfId="0" applyFont="1" applyFill="1" applyBorder="1" applyAlignment="1">
      <alignment horizontal="left" indent="1"/>
    </xf>
    <xf numFmtId="0" fontId="15" fillId="4" borderId="8" xfId="0" applyFont="1" applyFill="1" applyBorder="1" applyAlignment="1">
      <alignment horizontal="left" vertical="center" indent="2"/>
    </xf>
    <xf numFmtId="0" fontId="15" fillId="4" borderId="3" xfId="0" applyFont="1" applyFill="1" applyBorder="1" applyAlignment="1">
      <alignment horizontal="left" vertical="center" indent="2"/>
    </xf>
    <xf numFmtId="0" fontId="15" fillId="4" borderId="3" xfId="0" applyFont="1" applyFill="1" applyBorder="1" applyAlignment="1">
      <alignment horizontal="left" wrapText="1" indent="2"/>
    </xf>
    <xf numFmtId="0" fontId="15" fillId="4" borderId="3" xfId="0" applyFont="1" applyFill="1" applyBorder="1" applyAlignment="1">
      <alignment horizontal="left" indent="2"/>
    </xf>
    <xf numFmtId="164" fontId="14" fillId="7" borderId="9" xfId="4" applyFont="1" applyFill="1" applyBorder="1" applyAlignment="1">
      <alignment horizontal="right"/>
    </xf>
    <xf numFmtId="164" fontId="14" fillId="7" borderId="28" xfId="4" applyFont="1" applyFill="1" applyBorder="1" applyAlignment="1">
      <alignment horizontal="right"/>
    </xf>
    <xf numFmtId="164" fontId="14" fillId="7" borderId="17" xfId="4" applyFont="1" applyFill="1" applyBorder="1" applyAlignment="1">
      <alignment horizontal="right"/>
    </xf>
    <xf numFmtId="0" fontId="0" fillId="8" borderId="55" xfId="0" applyFill="1" applyBorder="1" applyAlignment="1">
      <alignment horizontal="center" vertical="center" textRotation="90" wrapText="1"/>
    </xf>
    <xf numFmtId="0" fontId="14" fillId="7" borderId="27" xfId="0" applyFont="1" applyFill="1" applyBorder="1" applyAlignment="1">
      <alignment horizontal="left" indent="1"/>
    </xf>
    <xf numFmtId="0" fontId="14" fillId="7" borderId="2" xfId="0" applyFont="1" applyFill="1" applyBorder="1" applyAlignment="1">
      <alignment horizontal="left" indent="1"/>
    </xf>
    <xf numFmtId="0" fontId="14" fillId="7" borderId="6" xfId="0" applyFont="1" applyFill="1" applyBorder="1" applyAlignment="1">
      <alignment horizontal="left" indent="1"/>
    </xf>
    <xf numFmtId="164" fontId="14" fillId="7" borderId="9" xfId="4" applyFont="1" applyFill="1" applyBorder="1" applyAlignment="1">
      <alignment horizontal="left"/>
    </xf>
    <xf numFmtId="0" fontId="14" fillId="4" borderId="8" xfId="0" applyFont="1" applyFill="1" applyBorder="1" applyAlignment="1">
      <alignment horizontal="left"/>
    </xf>
    <xf numFmtId="164" fontId="15" fillId="4" borderId="4" xfId="4" applyFont="1" applyFill="1" applyBorder="1" applyAlignment="1">
      <alignment horizontal="right"/>
    </xf>
    <xf numFmtId="0" fontId="15" fillId="4" borderId="4" xfId="0" applyFont="1" applyFill="1" applyBorder="1" applyAlignment="1">
      <alignment horizontal="left" vertical="center" indent="2"/>
    </xf>
    <xf numFmtId="0" fontId="0" fillId="8" borderId="43" xfId="0" applyFill="1" applyBorder="1" applyAlignment="1">
      <alignment horizontal="center" vertical="center" textRotation="90" wrapText="1"/>
    </xf>
    <xf numFmtId="0" fontId="14" fillId="7" borderId="8" xfId="0" applyFont="1" applyFill="1" applyBorder="1" applyAlignment="1">
      <alignment horizontal="left"/>
    </xf>
    <xf numFmtId="0" fontId="0" fillId="7" borderId="4" xfId="0" applyFill="1" applyBorder="1" applyAlignment="1">
      <alignment horizontal="left"/>
    </xf>
    <xf numFmtId="0" fontId="14" fillId="7" borderId="8" xfId="0" applyFont="1" applyFill="1" applyBorder="1" applyAlignment="1">
      <alignment horizontal="left" indent="1"/>
    </xf>
    <xf numFmtId="164" fontId="15" fillId="9" borderId="4" xfId="4" applyFont="1" applyFill="1" applyBorder="1" applyAlignment="1">
      <alignment horizontal="right"/>
    </xf>
    <xf numFmtId="164" fontId="16" fillId="6" borderId="32" xfId="4" applyFont="1" applyFill="1" applyBorder="1" applyAlignment="1">
      <alignment horizontal="right" vertical="top"/>
    </xf>
    <xf numFmtId="164" fontId="14" fillId="6" borderId="7" xfId="4" applyFont="1" applyFill="1" applyBorder="1" applyAlignment="1">
      <alignment horizontal="center"/>
    </xf>
    <xf numFmtId="164" fontId="14" fillId="6" borderId="32" xfId="4" applyFont="1" applyFill="1" applyBorder="1" applyAlignment="1">
      <alignment horizontal="center"/>
    </xf>
    <xf numFmtId="0" fontId="15" fillId="4" borderId="19" xfId="0" applyFont="1" applyFill="1" applyBorder="1" applyAlignment="1">
      <alignment horizontal="left" vertical="center" indent="1"/>
    </xf>
    <xf numFmtId="0" fontId="0" fillId="0" borderId="0" xfId="0" applyAlignment="1">
      <alignment horizontal="left" indent="1"/>
    </xf>
    <xf numFmtId="4" fontId="0" fillId="0" borderId="0" xfId="0" applyNumberFormat="1"/>
    <xf numFmtId="0" fontId="23" fillId="0" borderId="0" xfId="0" applyFont="1"/>
    <xf numFmtId="0" fontId="25" fillId="0" borderId="61" xfId="0" applyFont="1" applyBorder="1"/>
    <xf numFmtId="0" fontId="25" fillId="0" borderId="34" xfId="0" applyFont="1" applyBorder="1"/>
    <xf numFmtId="0" fontId="25" fillId="0" borderId="30" xfId="0" applyFont="1" applyBorder="1"/>
    <xf numFmtId="0" fontId="0" fillId="10" borderId="62" xfId="0" applyFill="1" applyBorder="1"/>
    <xf numFmtId="0" fontId="26" fillId="0" borderId="36" xfId="0" applyFont="1" applyBorder="1"/>
    <xf numFmtId="0" fontId="25" fillId="0" borderId="0" xfId="0" quotePrefix="1" applyFont="1"/>
    <xf numFmtId="0" fontId="25" fillId="0" borderId="1" xfId="0" quotePrefix="1" applyFont="1" applyBorder="1"/>
    <xf numFmtId="0" fontId="0" fillId="10" borderId="31" xfId="0" applyFill="1" applyBorder="1"/>
    <xf numFmtId="9" fontId="13" fillId="0" borderId="4" xfId="13" applyFont="1" applyBorder="1" applyAlignment="1">
      <alignment horizontal="center" wrapText="1"/>
    </xf>
    <xf numFmtId="1" fontId="26" fillId="0" borderId="0" xfId="0" applyNumberFormat="1" applyFont="1"/>
    <xf numFmtId="0" fontId="26" fillId="0" borderId="0" xfId="0" applyFont="1"/>
    <xf numFmtId="0" fontId="26" fillId="0" borderId="1" xfId="0" applyFont="1" applyBorder="1"/>
    <xf numFmtId="166" fontId="0" fillId="0" borderId="56" xfId="0" applyNumberFormat="1" applyBorder="1"/>
    <xf numFmtId="165" fontId="0" fillId="0" borderId="24" xfId="4" applyNumberFormat="1" applyFont="1" applyFill="1" applyBorder="1" applyAlignment="1">
      <alignment horizontal="center"/>
    </xf>
    <xf numFmtId="0" fontId="0" fillId="10" borderId="0" xfId="0" applyFill="1"/>
    <xf numFmtId="0" fontId="26" fillId="0" borderId="37" xfId="0" applyFont="1" applyBorder="1"/>
    <xf numFmtId="1" fontId="26" fillId="0" borderId="38" xfId="0" applyNumberFormat="1" applyFont="1" applyBorder="1"/>
    <xf numFmtId="0" fontId="26" fillId="0" borderId="38" xfId="0" applyFont="1" applyBorder="1"/>
    <xf numFmtId="0" fontId="26" fillId="0" borderId="39" xfId="0" applyFont="1" applyBorder="1"/>
    <xf numFmtId="0" fontId="25" fillId="0" borderId="43" xfId="0" applyFont="1" applyBorder="1"/>
    <xf numFmtId="0" fontId="0" fillId="0" borderId="63" xfId="0" applyBorder="1" applyAlignment="1">
      <alignment vertical="center" wrapText="1"/>
    </xf>
    <xf numFmtId="0" fontId="24" fillId="0" borderId="63" xfId="14" applyBorder="1" applyAlignment="1">
      <alignment vertical="center" wrapText="1"/>
    </xf>
    <xf numFmtId="2" fontId="0" fillId="0" borderId="0" xfId="0" applyNumberFormat="1"/>
    <xf numFmtId="165" fontId="0" fillId="0" borderId="26" xfId="4" applyNumberFormat="1" applyFont="1" applyFill="1" applyBorder="1"/>
    <xf numFmtId="0" fontId="0" fillId="10" borderId="22" xfId="0" applyFill="1" applyBorder="1"/>
    <xf numFmtId="166" fontId="0" fillId="0" borderId="0" xfId="0" applyNumberFormat="1"/>
    <xf numFmtId="0" fontId="0" fillId="11" borderId="0" xfId="0" applyFill="1"/>
    <xf numFmtId="164" fontId="16" fillId="6" borderId="57" xfId="4" applyFont="1" applyFill="1" applyBorder="1" applyAlignment="1">
      <alignment horizontal="right" vertical="top"/>
    </xf>
    <xf numFmtId="9" fontId="14" fillId="7" borderId="7" xfId="13" applyFont="1" applyFill="1" applyBorder="1" applyAlignment="1">
      <alignment horizontal="center"/>
    </xf>
    <xf numFmtId="9" fontId="16" fillId="7" borderId="7" xfId="13" applyFont="1" applyFill="1" applyBorder="1" applyAlignment="1">
      <alignment horizontal="center" vertical="center"/>
    </xf>
    <xf numFmtId="9" fontId="16" fillId="7" borderId="32" xfId="13" applyFont="1" applyFill="1" applyBorder="1" applyAlignment="1">
      <alignment horizontal="center" vertical="center"/>
    </xf>
    <xf numFmtId="9" fontId="16" fillId="7" borderId="5" xfId="13" applyFont="1" applyFill="1" applyBorder="1" applyAlignment="1">
      <alignment horizontal="center" vertical="center"/>
    </xf>
    <xf numFmtId="9" fontId="16" fillId="7" borderId="57" xfId="13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7" fillId="0" borderId="0" xfId="3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15" fillId="6" borderId="6" xfId="0" applyFont="1" applyFill="1" applyBorder="1" applyAlignment="1">
      <alignment horizontal="left" vertical="center" indent="1"/>
    </xf>
    <xf numFmtId="0" fontId="15" fillId="6" borderId="27" xfId="0" applyFont="1" applyFill="1" applyBorder="1" applyAlignment="1">
      <alignment horizontal="left" vertical="center" indent="1"/>
    </xf>
    <xf numFmtId="0" fontId="15" fillId="6" borderId="2" xfId="0" applyFont="1" applyFill="1" applyBorder="1" applyAlignment="1">
      <alignment horizontal="left" vertical="center" indent="1"/>
    </xf>
    <xf numFmtId="0" fontId="30" fillId="6" borderId="0" xfId="0" applyFont="1" applyFill="1" applyAlignment="1">
      <alignment wrapText="1"/>
    </xf>
    <xf numFmtId="0" fontId="9" fillId="0" borderId="0" xfId="0" applyFont="1" applyAlignment="1">
      <alignment wrapText="1"/>
    </xf>
    <xf numFmtId="164" fontId="16" fillId="6" borderId="29" xfId="4" applyFont="1" applyFill="1" applyBorder="1" applyAlignment="1">
      <alignment horizontal="right" vertical="top"/>
    </xf>
    <xf numFmtId="0" fontId="24" fillId="0" borderId="0" xfId="14" applyAlignment="1">
      <alignment horizontal="left"/>
    </xf>
    <xf numFmtId="49" fontId="27" fillId="12" borderId="23" xfId="0" applyNumberFormat="1" applyFont="1" applyFill="1" applyBorder="1" applyAlignment="1">
      <alignment horizontal="center" vertical="center"/>
    </xf>
    <xf numFmtId="0" fontId="31" fillId="12" borderId="9" xfId="0" applyFont="1" applyFill="1" applyBorder="1" applyAlignment="1">
      <alignment horizontal="left" vertical="center" indent="1"/>
    </xf>
    <xf numFmtId="0" fontId="31" fillId="12" borderId="28" xfId="0" applyFont="1" applyFill="1" applyBorder="1" applyAlignment="1">
      <alignment horizontal="left" vertical="center" indent="1"/>
    </xf>
    <xf numFmtId="4" fontId="31" fillId="12" borderId="28" xfId="4" applyNumberFormat="1" applyFont="1" applyFill="1" applyBorder="1" applyAlignment="1">
      <alignment horizontal="left" vertical="center" indent="1"/>
    </xf>
    <xf numFmtId="0" fontId="31" fillId="12" borderId="17" xfId="0" applyFont="1" applyFill="1" applyBorder="1" applyAlignment="1">
      <alignment horizontal="left" vertical="center" indent="1"/>
    </xf>
    <xf numFmtId="49" fontId="27" fillId="4" borderId="35" xfId="0" applyNumberFormat="1" applyFont="1" applyFill="1" applyBorder="1" applyAlignment="1">
      <alignment vertical="center"/>
    </xf>
    <xf numFmtId="49" fontId="27" fillId="12" borderId="23" xfId="0" applyNumberFormat="1" applyFont="1" applyFill="1" applyBorder="1" applyAlignment="1">
      <alignment horizontal="left" vertical="center" indent="1"/>
    </xf>
    <xf numFmtId="49" fontId="27" fillId="12" borderId="33" xfId="0" quotePrefix="1" applyNumberFormat="1" applyFont="1" applyFill="1" applyBorder="1" applyAlignment="1">
      <alignment horizontal="left" vertical="center" indent="1"/>
    </xf>
    <xf numFmtId="49" fontId="27" fillId="12" borderId="33" xfId="0" applyNumberFormat="1" applyFont="1" applyFill="1" applyBorder="1" applyAlignment="1">
      <alignment horizontal="left" vertical="center" indent="1"/>
    </xf>
    <xf numFmtId="0" fontId="27" fillId="0" borderId="33" xfId="0" applyFont="1" applyBorder="1" applyAlignment="1">
      <alignment horizontal="left" vertical="center" indent="1"/>
    </xf>
    <xf numFmtId="49" fontId="27" fillId="4" borderId="45" xfId="0" applyNumberFormat="1" applyFont="1" applyFill="1" applyBorder="1" applyAlignment="1">
      <alignment horizontal="left" vertical="center" indent="1"/>
    </xf>
    <xf numFmtId="49" fontId="27" fillId="4" borderId="35" xfId="0" applyNumberFormat="1" applyFont="1" applyFill="1" applyBorder="1" applyAlignment="1">
      <alignment horizontal="left" vertical="center" indent="1"/>
    </xf>
    <xf numFmtId="164" fontId="0" fillId="0" borderId="0" xfId="4" applyFont="1"/>
    <xf numFmtId="164" fontId="0" fillId="0" borderId="0" xfId="4" applyFont="1" applyFill="1"/>
    <xf numFmtId="164" fontId="27" fillId="12" borderId="23" xfId="4" applyFont="1" applyFill="1" applyBorder="1" applyAlignment="1" applyProtection="1">
      <alignment horizontal="right" vertical="center"/>
    </xf>
    <xf numFmtId="164" fontId="27" fillId="12" borderId="24" xfId="4" applyFont="1" applyFill="1" applyBorder="1" applyAlignment="1">
      <alignment horizontal="right" vertical="center"/>
    </xf>
    <xf numFmtId="164" fontId="27" fillId="12" borderId="0" xfId="4" applyFont="1" applyFill="1" applyBorder="1" applyAlignment="1" applyProtection="1">
      <alignment horizontal="right" vertical="center"/>
    </xf>
    <xf numFmtId="164" fontId="27" fillId="12" borderId="10" xfId="4" applyFont="1" applyFill="1" applyBorder="1" applyAlignment="1">
      <alignment horizontal="right" vertical="center"/>
    </xf>
    <xf numFmtId="164" fontId="27" fillId="0" borderId="0" xfId="4" applyFont="1" applyFill="1" applyBorder="1" applyAlignment="1">
      <alignment horizontal="right" vertical="center"/>
    </xf>
    <xf numFmtId="164" fontId="27" fillId="0" borderId="10" xfId="4" applyFont="1" applyFill="1" applyBorder="1" applyAlignment="1">
      <alignment horizontal="right" vertical="center"/>
    </xf>
    <xf numFmtId="164" fontId="33" fillId="0" borderId="0" xfId="4" applyFont="1" applyAlignment="1">
      <alignment horizontal="left"/>
    </xf>
    <xf numFmtId="4" fontId="13" fillId="0" borderId="0" xfId="0" applyNumberFormat="1" applyFont="1"/>
    <xf numFmtId="164" fontId="28" fillId="0" borderId="0" xfId="4" applyFont="1" applyAlignment="1">
      <alignment horizontal="left" indent="2"/>
    </xf>
    <xf numFmtId="0" fontId="12" fillId="0" borderId="0" xfId="0" applyFont="1"/>
    <xf numFmtId="0" fontId="15" fillId="4" borderId="3" xfId="0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0" fillId="0" borderId="38" xfId="0" applyBorder="1"/>
    <xf numFmtId="4" fontId="27" fillId="4" borderId="35" xfId="4" applyNumberFormat="1" applyFont="1" applyFill="1" applyBorder="1" applyAlignment="1">
      <alignment horizontal="right" vertical="center"/>
    </xf>
    <xf numFmtId="4" fontId="27" fillId="4" borderId="60" xfId="4" applyNumberFormat="1" applyFont="1" applyFill="1" applyBorder="1" applyAlignment="1">
      <alignment horizontal="right" vertical="center"/>
    </xf>
    <xf numFmtId="167" fontId="27" fillId="12" borderId="0" xfId="4" applyNumberFormat="1" applyFont="1" applyFill="1" applyBorder="1" applyAlignment="1" applyProtection="1">
      <alignment horizontal="right" vertical="center"/>
      <protection locked="0"/>
    </xf>
    <xf numFmtId="167" fontId="27" fillId="12" borderId="10" xfId="4" applyNumberFormat="1" applyFont="1" applyFill="1" applyBorder="1" applyAlignment="1">
      <alignment horizontal="right" vertical="center"/>
    </xf>
    <xf numFmtId="49" fontId="27" fillId="12" borderId="0" xfId="0" applyNumberFormat="1" applyFont="1" applyFill="1" applyAlignment="1">
      <alignment horizontal="left" vertical="center" indent="1"/>
    </xf>
    <xf numFmtId="49" fontId="27" fillId="12" borderId="0" xfId="0" applyNumberFormat="1" applyFont="1" applyFill="1" applyAlignment="1">
      <alignment horizontal="center" vertical="center"/>
    </xf>
    <xf numFmtId="0" fontId="27" fillId="12" borderId="0" xfId="0" applyFont="1" applyFill="1" applyAlignment="1">
      <alignment horizontal="left" vertical="center" indent="1"/>
    </xf>
    <xf numFmtId="0" fontId="27" fillId="0" borderId="0" xfId="0" applyFont="1" applyAlignment="1">
      <alignment horizontal="left" vertical="center" indent="1"/>
    </xf>
    <xf numFmtId="0" fontId="27" fillId="0" borderId="0" xfId="0" applyFont="1" applyAlignment="1">
      <alignment vertical="center"/>
    </xf>
    <xf numFmtId="0" fontId="13" fillId="0" borderId="0" xfId="0" applyFont="1"/>
    <xf numFmtId="0" fontId="0" fillId="0" borderId="0" xfId="0" applyAlignment="1">
      <alignment wrapText="1"/>
    </xf>
    <xf numFmtId="0" fontId="13" fillId="15" borderId="15" xfId="0" applyFont="1" applyFill="1" applyBorder="1" applyAlignment="1">
      <alignment horizontal="center" wrapText="1"/>
    </xf>
    <xf numFmtId="0" fontId="0" fillId="16" borderId="62" xfId="0" applyFill="1" applyBorder="1"/>
    <xf numFmtId="0" fontId="0" fillId="16" borderId="31" xfId="0" applyFill="1" applyBorder="1"/>
    <xf numFmtId="0" fontId="0" fillId="16" borderId="0" xfId="0" applyFill="1"/>
    <xf numFmtId="0" fontId="0" fillId="16" borderId="22" xfId="0" applyFill="1" applyBorder="1"/>
    <xf numFmtId="0" fontId="11" fillId="0" borderId="0" xfId="0" applyFont="1" applyAlignment="1">
      <alignment horizontal="center"/>
    </xf>
    <xf numFmtId="0" fontId="35" fillId="14" borderId="55" xfId="0" applyFont="1" applyFill="1" applyBorder="1" applyAlignment="1">
      <alignment horizontal="center"/>
    </xf>
    <xf numFmtId="9" fontId="12" fillId="15" borderId="26" xfId="13" applyFont="1" applyFill="1" applyBorder="1" applyAlignment="1">
      <alignment horizontal="center"/>
    </xf>
    <xf numFmtId="0" fontId="37" fillId="0" borderId="0" xfId="0" applyFont="1"/>
    <xf numFmtId="0" fontId="34" fillId="0" borderId="0" xfId="0" applyFont="1"/>
    <xf numFmtId="0" fontId="22" fillId="0" borderId="0" xfId="0" applyFont="1"/>
    <xf numFmtId="0" fontId="0" fillId="0" borderId="0" xfId="0" applyAlignment="1">
      <alignment horizontal="left" vertical="top" wrapText="1"/>
    </xf>
    <xf numFmtId="0" fontId="22" fillId="0" borderId="0" xfId="0" quotePrefix="1" applyFont="1" applyAlignment="1">
      <alignment horizontal="left" indent="1"/>
    </xf>
    <xf numFmtId="0" fontId="38" fillId="0" borderId="0" xfId="0" applyFont="1"/>
    <xf numFmtId="164" fontId="38" fillId="0" borderId="0" xfId="4" applyFont="1"/>
    <xf numFmtId="0" fontId="39" fillId="0" borderId="0" xfId="0" applyFont="1"/>
    <xf numFmtId="164" fontId="39" fillId="0" borderId="0" xfId="4" applyFont="1"/>
    <xf numFmtId="0" fontId="0" fillId="0" borderId="0" xfId="0" applyAlignment="1">
      <alignment horizontal="right"/>
    </xf>
    <xf numFmtId="0" fontId="40" fillId="0" borderId="0" xfId="0" applyFont="1"/>
    <xf numFmtId="0" fontId="12" fillId="0" borderId="0" xfId="0" applyFont="1" applyAlignment="1">
      <alignment horizontal="right" indent="1"/>
    </xf>
    <xf numFmtId="164" fontId="12" fillId="0" borderId="0" xfId="4" applyFont="1" applyFill="1" applyBorder="1"/>
    <xf numFmtId="0" fontId="10" fillId="0" borderId="0" xfId="0" applyFont="1" applyAlignment="1">
      <alignment horizontal="center" vertical="center" wrapText="1"/>
    </xf>
    <xf numFmtId="164" fontId="15" fillId="7" borderId="42" xfId="4" applyFont="1" applyFill="1" applyBorder="1" applyAlignment="1">
      <alignment vertical="center"/>
    </xf>
    <xf numFmtId="0" fontId="14" fillId="18" borderId="18" xfId="0" applyFont="1" applyFill="1" applyBorder="1" applyAlignment="1">
      <alignment horizontal="left" indent="1"/>
    </xf>
    <xf numFmtId="164" fontId="14" fillId="18" borderId="24" xfId="4" applyFont="1" applyFill="1" applyBorder="1"/>
    <xf numFmtId="0" fontId="14" fillId="18" borderId="33" xfId="0" applyFont="1" applyFill="1" applyBorder="1" applyAlignment="1">
      <alignment horizontal="left" indent="1"/>
    </xf>
    <xf numFmtId="164" fontId="14" fillId="18" borderId="10" xfId="4" applyFont="1" applyFill="1" applyBorder="1"/>
    <xf numFmtId="0" fontId="15" fillId="0" borderId="33" xfId="0" applyFont="1" applyBorder="1" applyAlignment="1">
      <alignment horizontal="left" vertical="center" indent="1"/>
    </xf>
    <xf numFmtId="164" fontId="15" fillId="0" borderId="10" xfId="4" applyFont="1" applyFill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21" fillId="0" borderId="0" xfId="0" applyFont="1"/>
    <xf numFmtId="0" fontId="15" fillId="7" borderId="16" xfId="0" applyFont="1" applyFill="1" applyBorder="1" applyAlignment="1">
      <alignment horizontal="left" vertical="center" indent="1"/>
    </xf>
    <xf numFmtId="0" fontId="29" fillId="7" borderId="13" xfId="0" applyFont="1" applyFill="1" applyBorder="1" applyAlignment="1">
      <alignment horizontal="left" vertical="center" indent="1"/>
    </xf>
    <xf numFmtId="164" fontId="29" fillId="7" borderId="10" xfId="0" applyNumberFormat="1" applyFont="1" applyFill="1" applyBorder="1" applyAlignment="1">
      <alignment horizontal="center" vertical="center" wrapText="1"/>
    </xf>
    <xf numFmtId="164" fontId="27" fillId="18" borderId="24" xfId="4" applyFont="1" applyFill="1" applyBorder="1"/>
    <xf numFmtId="164" fontId="27" fillId="18" borderId="10" xfId="4" applyFont="1" applyFill="1" applyBorder="1"/>
    <xf numFmtId="164" fontId="27" fillId="18" borderId="26" xfId="4" applyFont="1" applyFill="1" applyBorder="1"/>
    <xf numFmtId="0" fontId="44" fillId="7" borderId="41" xfId="0" applyFont="1" applyFill="1" applyBorder="1"/>
    <xf numFmtId="164" fontId="15" fillId="7" borderId="42" xfId="0" applyNumberFormat="1" applyFont="1" applyFill="1" applyBorder="1" applyAlignment="1">
      <alignment vertical="center"/>
    </xf>
    <xf numFmtId="0" fontId="15" fillId="7" borderId="8" xfId="0" applyFont="1" applyFill="1" applyBorder="1" applyAlignment="1">
      <alignment horizontal="left" vertical="center" indent="1"/>
    </xf>
    <xf numFmtId="0" fontId="29" fillId="7" borderId="3" xfId="0" applyFont="1" applyFill="1" applyBorder="1" applyAlignment="1">
      <alignment horizontal="left" vertical="center" indent="1"/>
    </xf>
    <xf numFmtId="0" fontId="29" fillId="7" borderId="3" xfId="0" applyFont="1" applyFill="1" applyBorder="1" applyAlignment="1">
      <alignment horizontal="center" vertical="center" wrapText="1"/>
    </xf>
    <xf numFmtId="0" fontId="43" fillId="7" borderId="12" xfId="0" applyFont="1" applyFill="1" applyBorder="1" applyAlignment="1">
      <alignment horizontal="center" vertical="center" wrapText="1"/>
    </xf>
    <xf numFmtId="0" fontId="14" fillId="18" borderId="25" xfId="0" applyFont="1" applyFill="1" applyBorder="1" applyAlignment="1">
      <alignment horizontal="left" indent="1"/>
    </xf>
    <xf numFmtId="0" fontId="29" fillId="7" borderId="16" xfId="0" applyFont="1" applyFill="1" applyBorder="1" applyAlignment="1">
      <alignment horizontal="center" vertical="center" wrapText="1"/>
    </xf>
    <xf numFmtId="164" fontId="44" fillId="18" borderId="22" xfId="0" applyNumberFormat="1" applyFont="1" applyFill="1" applyBorder="1" applyAlignment="1">
      <alignment vertical="center"/>
    </xf>
    <xf numFmtId="164" fontId="44" fillId="18" borderId="26" xfId="0" applyNumberFormat="1" applyFont="1" applyFill="1" applyBorder="1" applyAlignment="1">
      <alignment vertical="center"/>
    </xf>
    <xf numFmtId="0" fontId="15" fillId="0" borderId="33" xfId="0" applyFont="1" applyBorder="1" applyAlignment="1">
      <alignment horizontal="left" vertical="center"/>
    </xf>
    <xf numFmtId="0" fontId="44" fillId="0" borderId="0" xfId="0" applyFont="1"/>
    <xf numFmtId="164" fontId="15" fillId="0" borderId="10" xfId="0" applyNumberFormat="1" applyFont="1" applyBorder="1" applyAlignment="1">
      <alignment vertical="center"/>
    </xf>
    <xf numFmtId="0" fontId="14" fillId="0" borderId="33" xfId="0" applyFont="1" applyBorder="1"/>
    <xf numFmtId="0" fontId="14" fillId="0" borderId="10" xfId="0" applyFont="1" applyBorder="1"/>
    <xf numFmtId="165" fontId="0" fillId="0" borderId="65" xfId="4" applyNumberFormat="1" applyFont="1" applyFill="1" applyBorder="1"/>
    <xf numFmtId="165" fontId="0" fillId="0" borderId="65" xfId="4" applyNumberFormat="1" applyFont="1" applyBorder="1" applyProtection="1"/>
    <xf numFmtId="165" fontId="0" fillId="0" borderId="65" xfId="4" applyNumberFormat="1" applyFont="1" applyFill="1" applyBorder="1" applyAlignment="1">
      <alignment horizontal="center"/>
    </xf>
    <xf numFmtId="165" fontId="0" fillId="0" borderId="68" xfId="4" applyNumberFormat="1" applyFont="1" applyFill="1" applyBorder="1"/>
    <xf numFmtId="0" fontId="0" fillId="0" borderId="46" xfId="0" applyBorder="1"/>
    <xf numFmtId="0" fontId="0" fillId="0" borderId="69" xfId="0" applyBorder="1"/>
    <xf numFmtId="0" fontId="27" fillId="18" borderId="23" xfId="0" applyFont="1" applyFill="1" applyBorder="1" applyAlignment="1">
      <alignment horizontal="center"/>
    </xf>
    <xf numFmtId="0" fontId="27" fillId="18" borderId="22" xfId="0" applyFont="1" applyFill="1" applyBorder="1" applyAlignment="1">
      <alignment horizontal="center"/>
    </xf>
    <xf numFmtId="0" fontId="27" fillId="18" borderId="0" xfId="0" applyFont="1" applyFill="1" applyAlignment="1">
      <alignment horizontal="center"/>
    </xf>
    <xf numFmtId="0" fontId="44" fillId="18" borderId="22" xfId="0" applyFont="1" applyFill="1" applyBorder="1" applyAlignment="1">
      <alignment horizontal="left" vertical="center" indent="2"/>
    </xf>
    <xf numFmtId="0" fontId="27" fillId="18" borderId="57" xfId="0" applyFont="1" applyFill="1" applyBorder="1" applyAlignment="1">
      <alignment horizontal="left" indent="2"/>
    </xf>
    <xf numFmtId="0" fontId="27" fillId="18" borderId="13" xfId="0" applyFont="1" applyFill="1" applyBorder="1" applyAlignment="1">
      <alignment horizontal="left" indent="2"/>
    </xf>
    <xf numFmtId="0" fontId="27" fillId="18" borderId="29" xfId="0" applyFont="1" applyFill="1" applyBorder="1" applyAlignment="1">
      <alignment horizontal="left" indent="2"/>
    </xf>
    <xf numFmtId="0" fontId="27" fillId="18" borderId="23" xfId="0" applyFont="1" applyFill="1" applyBorder="1" applyAlignment="1">
      <alignment horizontal="left" indent="2"/>
    </xf>
    <xf numFmtId="0" fontId="27" fillId="18" borderId="0" xfId="0" applyFont="1" applyFill="1" applyAlignment="1">
      <alignment horizontal="left" indent="2"/>
    </xf>
    <xf numFmtId="0" fontId="27" fillId="18" borderId="22" xfId="0" applyFont="1" applyFill="1" applyBorder="1" applyAlignment="1">
      <alignment horizontal="left" indent="2"/>
    </xf>
    <xf numFmtId="164" fontId="14" fillId="18" borderId="26" xfId="4" applyFont="1" applyFill="1" applyBorder="1"/>
    <xf numFmtId="4" fontId="27" fillId="18" borderId="24" xfId="4" applyNumberFormat="1" applyFont="1" applyFill="1" applyBorder="1" applyAlignment="1">
      <alignment horizontal="right"/>
    </xf>
    <xf numFmtId="4" fontId="27" fillId="18" borderId="10" xfId="4" applyNumberFormat="1" applyFont="1" applyFill="1" applyBorder="1" applyAlignment="1">
      <alignment horizontal="right"/>
    </xf>
    <xf numFmtId="4" fontId="27" fillId="18" borderId="26" xfId="4" applyNumberFormat="1" applyFont="1" applyFill="1" applyBorder="1" applyAlignment="1">
      <alignment horizontal="right"/>
    </xf>
    <xf numFmtId="0" fontId="15" fillId="7" borderId="54" xfId="0" applyFont="1" applyFill="1" applyBorder="1" applyAlignment="1">
      <alignment horizontal="left" vertical="center" indent="1"/>
    </xf>
    <xf numFmtId="0" fontId="14" fillId="18" borderId="54" xfId="0" applyFont="1" applyFill="1" applyBorder="1" applyAlignment="1">
      <alignment horizontal="left" indent="1"/>
    </xf>
    <xf numFmtId="0" fontId="44" fillId="18" borderId="25" xfId="0" applyFont="1" applyFill="1" applyBorder="1" applyAlignment="1">
      <alignment horizontal="left" vertical="center" indent="2"/>
    </xf>
    <xf numFmtId="0" fontId="14" fillId="18" borderId="56" xfId="0" applyFont="1" applyFill="1" applyBorder="1" applyAlignment="1">
      <alignment horizontal="left" indent="2"/>
    </xf>
    <xf numFmtId="0" fontId="14" fillId="18" borderId="16" xfId="0" applyFont="1" applyFill="1" applyBorder="1" applyAlignment="1">
      <alignment horizontal="left" indent="2"/>
    </xf>
    <xf numFmtId="0" fontId="14" fillId="18" borderId="58" xfId="0" applyFont="1" applyFill="1" applyBorder="1" applyAlignment="1">
      <alignment horizontal="left" indent="2"/>
    </xf>
    <xf numFmtId="0" fontId="14" fillId="18" borderId="18" xfId="0" applyFont="1" applyFill="1" applyBorder="1" applyAlignment="1">
      <alignment horizontal="left" indent="2"/>
    </xf>
    <xf numFmtId="0" fontId="14" fillId="18" borderId="33" xfId="0" applyFont="1" applyFill="1" applyBorder="1" applyAlignment="1">
      <alignment horizontal="left" indent="2"/>
    </xf>
    <xf numFmtId="0" fontId="14" fillId="18" borderId="25" xfId="0" applyFont="1" applyFill="1" applyBorder="1" applyAlignment="1">
      <alignment horizontal="left" indent="2"/>
    </xf>
    <xf numFmtId="0" fontId="43" fillId="7" borderId="24" xfId="0" applyFont="1" applyFill="1" applyBorder="1" applyAlignment="1">
      <alignment horizontal="center" vertical="center" wrapText="1"/>
    </xf>
    <xf numFmtId="0" fontId="15" fillId="7" borderId="56" xfId="0" applyFont="1" applyFill="1" applyBorder="1" applyAlignment="1">
      <alignment horizontal="left" vertical="center" indent="1"/>
    </xf>
    <xf numFmtId="0" fontId="29" fillId="7" borderId="57" xfId="0" applyFont="1" applyFill="1" applyBorder="1" applyAlignment="1">
      <alignment horizontal="left" vertical="center" indent="1"/>
    </xf>
    <xf numFmtId="0" fontId="29" fillId="7" borderId="57" xfId="0" applyFont="1" applyFill="1" applyBorder="1" applyAlignment="1">
      <alignment horizontal="center" vertical="center" wrapText="1"/>
    </xf>
    <xf numFmtId="166" fontId="0" fillId="19" borderId="16" xfId="0" applyNumberFormat="1" applyFill="1" applyBorder="1"/>
    <xf numFmtId="165" fontId="0" fillId="19" borderId="67" xfId="4" applyNumberFormat="1" applyFont="1" applyFill="1" applyBorder="1" applyAlignment="1">
      <alignment horizontal="center"/>
    </xf>
    <xf numFmtId="165" fontId="0" fillId="19" borderId="67" xfId="4" applyNumberFormat="1" applyFont="1" applyFill="1" applyBorder="1" applyProtection="1"/>
    <xf numFmtId="165" fontId="0" fillId="19" borderId="67" xfId="4" applyNumberFormat="1" applyFont="1" applyFill="1" applyBorder="1"/>
    <xf numFmtId="166" fontId="0" fillId="19" borderId="58" xfId="0" applyNumberFormat="1" applyFill="1" applyBorder="1"/>
    <xf numFmtId="165" fontId="0" fillId="19" borderId="26" xfId="4" applyNumberFormat="1" applyFont="1" applyFill="1" applyBorder="1"/>
    <xf numFmtId="0" fontId="47" fillId="0" borderId="0" xfId="0" applyFont="1"/>
    <xf numFmtId="0" fontId="48" fillId="0" borderId="0" xfId="0" applyFont="1"/>
    <xf numFmtId="0" fontId="24" fillId="0" borderId="0" xfId="14"/>
    <xf numFmtId="0" fontId="0" fillId="0" borderId="48" xfId="0" applyBorder="1"/>
    <xf numFmtId="0" fontId="9" fillId="0" borderId="0" xfId="0" applyFont="1"/>
    <xf numFmtId="0" fontId="0" fillId="5" borderId="7" xfId="0" applyFill="1" applyBorder="1" applyAlignment="1" applyProtection="1">
      <alignment horizontal="left" indent="1"/>
      <protection locked="0"/>
    </xf>
    <xf numFmtId="0" fontId="14" fillId="5" borderId="7" xfId="0" applyFont="1" applyFill="1" applyBorder="1" applyAlignment="1" applyProtection="1">
      <alignment horizontal="center" vertical="center"/>
      <protection locked="0"/>
    </xf>
    <xf numFmtId="164" fontId="14" fillId="5" borderId="7" xfId="4" applyFont="1" applyFill="1" applyBorder="1" applyAlignment="1" applyProtection="1">
      <alignment horizontal="center" vertical="center"/>
      <protection locked="0"/>
    </xf>
    <xf numFmtId="0" fontId="14" fillId="5" borderId="32" xfId="0" applyFont="1" applyFill="1" applyBorder="1" applyAlignment="1" applyProtection="1">
      <alignment horizontal="left" indent="1"/>
      <protection locked="0"/>
    </xf>
    <xf numFmtId="0" fontId="0" fillId="5" borderId="32" xfId="0" applyFill="1" applyBorder="1" applyAlignment="1" applyProtection="1">
      <alignment horizontal="left" indent="1"/>
      <protection locked="0"/>
    </xf>
    <xf numFmtId="0" fontId="14" fillId="5" borderId="32" xfId="0" applyFont="1" applyFill="1" applyBorder="1" applyAlignment="1" applyProtection="1">
      <alignment horizontal="center" vertical="center"/>
      <protection locked="0"/>
    </xf>
    <xf numFmtId="164" fontId="14" fillId="5" borderId="32" xfId="4" applyFont="1" applyFill="1" applyBorder="1" applyAlignment="1" applyProtection="1">
      <alignment horizontal="center" vertical="center"/>
      <protection locked="0"/>
    </xf>
    <xf numFmtId="0" fontId="14" fillId="5" borderId="57" xfId="0" applyFont="1" applyFill="1" applyBorder="1" applyAlignment="1" applyProtection="1">
      <alignment horizontal="left" indent="1"/>
      <protection locked="0"/>
    </xf>
    <xf numFmtId="0" fontId="0" fillId="5" borderId="5" xfId="0" applyFill="1" applyBorder="1" applyAlignment="1" applyProtection="1">
      <alignment horizontal="left" indent="1"/>
      <protection locked="0"/>
    </xf>
    <xf numFmtId="0" fontId="14" fillId="5" borderId="29" xfId="0" applyFont="1" applyFill="1" applyBorder="1" applyAlignment="1" applyProtection="1">
      <alignment horizontal="left" indent="1"/>
      <protection locked="0"/>
    </xf>
    <xf numFmtId="164" fontId="14" fillId="5" borderId="5" xfId="4" applyFont="1" applyFill="1" applyBorder="1" applyAlignment="1" applyProtection="1">
      <alignment horizontal="center" vertical="center"/>
      <protection locked="0"/>
    </xf>
    <xf numFmtId="164" fontId="15" fillId="5" borderId="4" xfId="4" applyFont="1" applyFill="1" applyBorder="1" applyAlignment="1" applyProtection="1">
      <alignment horizontal="right"/>
      <protection locked="0"/>
    </xf>
    <xf numFmtId="0" fontId="37" fillId="0" borderId="0" xfId="0" applyFont="1" applyProtection="1">
      <protection locked="0"/>
    </xf>
    <xf numFmtId="0" fontId="0" fillId="0" borderId="0" xfId="0" applyProtection="1">
      <protection locked="0"/>
    </xf>
    <xf numFmtId="164" fontId="27" fillId="12" borderId="23" xfId="4" applyFont="1" applyFill="1" applyBorder="1" applyAlignment="1" applyProtection="1">
      <alignment horizontal="right" vertical="center"/>
      <protection locked="0"/>
    </xf>
    <xf numFmtId="164" fontId="27" fillId="12" borderId="0" xfId="4" applyFont="1" applyFill="1" applyBorder="1" applyAlignment="1" applyProtection="1">
      <alignment horizontal="right" vertical="center"/>
      <protection locked="0"/>
    </xf>
    <xf numFmtId="167" fontId="27" fillId="12" borderId="0" xfId="4" applyNumberFormat="1" applyFont="1" applyFill="1" applyBorder="1" applyAlignment="1" applyProtection="1">
      <alignment horizontal="right" vertical="center"/>
    </xf>
    <xf numFmtId="0" fontId="27" fillId="0" borderId="62" xfId="0" applyFont="1" applyBorder="1" applyAlignment="1" applyProtection="1">
      <alignment horizontal="center"/>
      <protection locked="0"/>
    </xf>
    <xf numFmtId="0" fontId="27" fillId="0" borderId="66" xfId="0" applyFont="1" applyBorder="1" applyAlignment="1" applyProtection="1">
      <alignment horizontal="center"/>
      <protection locked="0"/>
    </xf>
    <xf numFmtId="0" fontId="27" fillId="0" borderId="31" xfId="0" applyFont="1" applyBorder="1" applyAlignment="1" applyProtection="1">
      <alignment horizontal="center"/>
      <protection locked="0"/>
    </xf>
    <xf numFmtId="166" fontId="0" fillId="0" borderId="16" xfId="0" applyNumberFormat="1" applyBorder="1" applyProtection="1">
      <protection locked="0"/>
    </xf>
    <xf numFmtId="165" fontId="0" fillId="0" borderId="67" xfId="4" applyNumberFormat="1" applyFont="1" applyFill="1" applyBorder="1" applyProtection="1">
      <protection locked="0"/>
    </xf>
    <xf numFmtId="166" fontId="0" fillId="0" borderId="58" xfId="0" applyNumberFormat="1" applyBorder="1" applyProtection="1">
      <protection locked="0"/>
    </xf>
    <xf numFmtId="165" fontId="0" fillId="0" borderId="26" xfId="4" applyNumberFormat="1" applyFont="1" applyFill="1" applyBorder="1" applyProtection="1">
      <protection locked="0"/>
    </xf>
    <xf numFmtId="14" fontId="27" fillId="20" borderId="28" xfId="0" applyNumberFormat="1" applyFont="1" applyFill="1" applyBorder="1" applyAlignment="1" applyProtection="1">
      <alignment horizontal="left" vertical="center" wrapText="1" indent="1"/>
      <protection locked="0"/>
    </xf>
    <xf numFmtId="14" fontId="27" fillId="20" borderId="28" xfId="0" applyNumberFormat="1" applyFont="1" applyFill="1" applyBorder="1" applyAlignment="1" applyProtection="1">
      <alignment horizontal="left" vertical="center" indent="1"/>
      <protection locked="0"/>
    </xf>
    <xf numFmtId="0" fontId="27" fillId="20" borderId="28" xfId="0" applyFont="1" applyFill="1" applyBorder="1" applyAlignment="1" applyProtection="1">
      <alignment horizontal="left" vertical="center" indent="1"/>
      <protection locked="0"/>
    </xf>
    <xf numFmtId="0" fontId="24" fillId="0" borderId="0" xfId="14" applyAlignment="1" applyProtection="1">
      <alignment horizontal="left"/>
      <protection locked="0"/>
    </xf>
    <xf numFmtId="0" fontId="24" fillId="0" borderId="0" xfId="14" applyProtection="1">
      <protection locked="0"/>
    </xf>
    <xf numFmtId="0" fontId="24" fillId="0" borderId="0" xfId="14" applyAlignment="1" applyProtection="1">
      <alignment horizontal="left"/>
    </xf>
    <xf numFmtId="9" fontId="16" fillId="7" borderId="29" xfId="13" applyFont="1" applyFill="1" applyBorder="1" applyAlignment="1">
      <alignment horizontal="center" vertical="center"/>
    </xf>
    <xf numFmtId="0" fontId="14" fillId="5" borderId="5" xfId="0" applyFont="1" applyFill="1" applyBorder="1" applyAlignment="1" applyProtection="1">
      <alignment horizontal="center" vertical="center"/>
      <protection locked="0"/>
    </xf>
    <xf numFmtId="164" fontId="14" fillId="6" borderId="5" xfId="4" applyFont="1" applyFill="1" applyBorder="1" applyAlignment="1">
      <alignment horizontal="center"/>
    </xf>
    <xf numFmtId="0" fontId="0" fillId="15" borderId="43" xfId="0" applyFill="1" applyBorder="1" applyAlignment="1">
      <alignment horizontal="left" indent="1"/>
    </xf>
    <xf numFmtId="9" fontId="22" fillId="0" borderId="12" xfId="0" applyNumberFormat="1" applyFont="1" applyBorder="1" applyAlignment="1">
      <alignment horizontal="center"/>
    </xf>
    <xf numFmtId="49" fontId="27" fillId="12" borderId="18" xfId="0" applyNumberFormat="1" applyFont="1" applyFill="1" applyBorder="1" applyAlignment="1">
      <alignment horizontal="left" vertical="center" indent="1"/>
    </xf>
    <xf numFmtId="0" fontId="49" fillId="8" borderId="18" xfId="0" applyFont="1" applyFill="1" applyBorder="1" applyAlignment="1">
      <alignment horizontal="center" vertical="center" wrapText="1"/>
    </xf>
    <xf numFmtId="0" fontId="14" fillId="6" borderId="33" xfId="0" applyFont="1" applyFill="1" applyBorder="1" applyAlignment="1" applyProtection="1">
      <alignment horizontal="left" vertical="center" indent="2"/>
      <protection locked="0"/>
    </xf>
    <xf numFmtId="0" fontId="14" fillId="6" borderId="0" xfId="0" applyFont="1" applyFill="1" applyAlignment="1" applyProtection="1">
      <alignment horizontal="left" vertical="center" indent="2"/>
      <protection locked="0"/>
    </xf>
    <xf numFmtId="0" fontId="16" fillId="6" borderId="0" xfId="0" applyFont="1" applyFill="1" applyAlignment="1" applyProtection="1">
      <alignment horizontal="center" vertical="center"/>
      <protection locked="0"/>
    </xf>
    <xf numFmtId="164" fontId="14" fillId="6" borderId="65" xfId="4" applyFont="1" applyFill="1" applyBorder="1" applyAlignment="1" applyProtection="1">
      <alignment vertical="center"/>
      <protection locked="0"/>
    </xf>
    <xf numFmtId="164" fontId="14" fillId="6" borderId="10" xfId="4" applyFont="1" applyFill="1" applyBorder="1" applyAlignment="1" applyProtection="1">
      <alignment vertical="center"/>
      <protection locked="0"/>
    </xf>
    <xf numFmtId="0" fontId="14" fillId="6" borderId="33" xfId="0" applyFont="1" applyFill="1" applyBorder="1" applyAlignment="1" applyProtection="1">
      <alignment horizontal="left" indent="1"/>
      <protection locked="0"/>
    </xf>
    <xf numFmtId="0" fontId="14" fillId="6" borderId="0" xfId="0" applyFont="1" applyFill="1" applyAlignment="1" applyProtection="1">
      <alignment horizontal="left" indent="1"/>
      <protection locked="0"/>
    </xf>
    <xf numFmtId="0" fontId="14" fillId="6" borderId="0" xfId="0" applyFont="1" applyFill="1" applyProtection="1">
      <protection locked="0"/>
    </xf>
    <xf numFmtId="0" fontId="14" fillId="6" borderId="10" xfId="0" applyFont="1" applyFill="1" applyBorder="1" applyProtection="1">
      <protection locked="0"/>
    </xf>
    <xf numFmtId="0" fontId="15" fillId="9" borderId="19" xfId="0" applyFont="1" applyFill="1" applyBorder="1" applyAlignment="1">
      <alignment horizontal="left" indent="1"/>
    </xf>
    <xf numFmtId="0" fontId="13" fillId="9" borderId="3" xfId="0" applyFont="1" applyFill="1" applyBorder="1" applyAlignment="1">
      <alignment horizontal="left" indent="1"/>
    </xf>
    <xf numFmtId="0" fontId="0" fillId="0" borderId="11" xfId="0" applyBorder="1" applyAlignment="1">
      <alignment horizontal="center" vertical="center" textRotation="90" wrapText="1"/>
    </xf>
    <xf numFmtId="0" fontId="0" fillId="0" borderId="11" xfId="0" applyBorder="1"/>
    <xf numFmtId="0" fontId="0" fillId="6" borderId="57" xfId="0" applyFill="1" applyBorder="1"/>
    <xf numFmtId="0" fontId="0" fillId="6" borderId="13" xfId="0" applyFill="1" applyBorder="1"/>
    <xf numFmtId="0" fontId="0" fillId="6" borderId="29" xfId="0" applyFill="1" applyBorder="1"/>
    <xf numFmtId="0" fontId="15" fillId="4" borderId="3" xfId="0" applyFont="1" applyFill="1" applyBorder="1" applyAlignment="1">
      <alignment horizontal="left" indent="1"/>
    </xf>
    <xf numFmtId="0" fontId="0" fillId="0" borderId="3" xfId="0" applyBorder="1" applyAlignment="1">
      <alignment horizontal="left" indent="1"/>
    </xf>
    <xf numFmtId="0" fontId="14" fillId="5" borderId="32" xfId="0" applyFont="1" applyFill="1" applyBorder="1" applyAlignment="1" applyProtection="1">
      <alignment horizontal="left" vertical="center" indent="1"/>
      <protection locked="0"/>
    </xf>
    <xf numFmtId="0" fontId="0" fillId="5" borderId="32" xfId="0" applyFill="1" applyBorder="1" applyAlignment="1" applyProtection="1">
      <alignment horizontal="left" indent="1"/>
      <protection locked="0"/>
    </xf>
    <xf numFmtId="0" fontId="14" fillId="5" borderId="57" xfId="0" applyFont="1" applyFill="1" applyBorder="1" applyAlignment="1" applyProtection="1">
      <alignment horizontal="left" vertical="center" indent="1"/>
      <protection locked="0"/>
    </xf>
    <xf numFmtId="0" fontId="0" fillId="5" borderId="57" xfId="0" applyFill="1" applyBorder="1" applyAlignment="1" applyProtection="1">
      <alignment horizontal="left" indent="1"/>
      <protection locked="0"/>
    </xf>
    <xf numFmtId="0" fontId="14" fillId="5" borderId="29" xfId="0" applyFont="1" applyFill="1" applyBorder="1" applyAlignment="1" applyProtection="1">
      <alignment horizontal="left" vertical="center" indent="1"/>
      <protection locked="0"/>
    </xf>
    <xf numFmtId="0" fontId="0" fillId="5" borderId="29" xfId="0" applyFill="1" applyBorder="1" applyAlignment="1" applyProtection="1">
      <alignment horizontal="left" indent="1"/>
      <protection locked="0"/>
    </xf>
    <xf numFmtId="0" fontId="15" fillId="4" borderId="3" xfId="0" applyFont="1" applyFill="1" applyBorder="1" applyAlignment="1">
      <alignment horizontal="left" vertical="center" indent="1"/>
    </xf>
    <xf numFmtId="0" fontId="13" fillId="4" borderId="3" xfId="0" applyFont="1" applyFill="1" applyBorder="1" applyAlignment="1">
      <alignment horizontal="left" vertical="center" indent="1"/>
    </xf>
    <xf numFmtId="0" fontId="17" fillId="3" borderId="43" xfId="3" applyFont="1" applyBorder="1" applyAlignment="1" applyProtection="1">
      <alignment horizontal="center" vertical="center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15" fillId="8" borderId="18" xfId="0" applyFont="1" applyFill="1" applyBorder="1" applyAlignment="1">
      <alignment horizontal="center" vertical="center" textRotation="90"/>
    </xf>
    <xf numFmtId="0" fontId="15" fillId="8" borderId="33" xfId="0" applyFont="1" applyFill="1" applyBorder="1" applyAlignment="1">
      <alignment horizontal="center" vertical="center" textRotation="90"/>
    </xf>
    <xf numFmtId="0" fontId="15" fillId="8" borderId="25" xfId="0" applyFont="1" applyFill="1" applyBorder="1" applyAlignment="1">
      <alignment horizontal="center" vertical="center" textRotation="90"/>
    </xf>
    <xf numFmtId="0" fontId="15" fillId="8" borderId="50" xfId="0" applyFont="1" applyFill="1" applyBorder="1" applyAlignment="1">
      <alignment horizontal="center" vertical="center" textRotation="90" wrapText="1"/>
    </xf>
    <xf numFmtId="0" fontId="15" fillId="8" borderId="51" xfId="0" applyFont="1" applyFill="1" applyBorder="1" applyAlignment="1">
      <alignment horizontal="center" vertical="center" textRotation="90" wrapText="1"/>
    </xf>
    <xf numFmtId="0" fontId="15" fillId="8" borderId="52" xfId="0" applyFont="1" applyFill="1" applyBorder="1" applyAlignment="1">
      <alignment horizontal="center" vertical="center" textRotation="90" wrapText="1"/>
    </xf>
    <xf numFmtId="0" fontId="14" fillId="5" borderId="59" xfId="0" applyFont="1" applyFill="1" applyBorder="1" applyAlignment="1" applyProtection="1">
      <alignment horizontal="left" indent="1"/>
      <protection locked="0"/>
    </xf>
    <xf numFmtId="0" fontId="14" fillId="5" borderId="31" xfId="0" applyFont="1" applyFill="1" applyBorder="1" applyAlignment="1" applyProtection="1">
      <alignment horizontal="left" indent="1"/>
      <protection locked="0"/>
    </xf>
    <xf numFmtId="0" fontId="15" fillId="4" borderId="3" xfId="0" applyFont="1" applyFill="1" applyBorder="1" applyAlignment="1">
      <alignment horizontal="left" wrapText="1" indent="1"/>
    </xf>
    <xf numFmtId="0" fontId="14" fillId="5" borderId="64" xfId="0" applyFont="1" applyFill="1" applyBorder="1" applyAlignment="1" applyProtection="1">
      <alignment horizontal="left" indent="1"/>
      <protection locked="0"/>
    </xf>
    <xf numFmtId="0" fontId="14" fillId="5" borderId="62" xfId="0" applyFont="1" applyFill="1" applyBorder="1" applyAlignment="1" applyProtection="1">
      <alignment horizontal="left" indent="1"/>
      <protection locked="0"/>
    </xf>
    <xf numFmtId="0" fontId="14" fillId="5" borderId="32" xfId="0" applyFont="1" applyFill="1" applyBorder="1" applyAlignment="1" applyProtection="1">
      <alignment horizontal="left" indent="1"/>
      <protection locked="0"/>
    </xf>
    <xf numFmtId="0" fontId="15" fillId="8" borderId="46" xfId="0" applyFont="1" applyFill="1" applyBorder="1" applyAlignment="1">
      <alignment horizontal="center" vertical="center" textRotation="90"/>
    </xf>
    <xf numFmtId="0" fontId="13" fillId="8" borderId="47" xfId="0" applyFont="1" applyFill="1" applyBorder="1" applyAlignment="1">
      <alignment horizontal="center" vertical="center" textRotation="90"/>
    </xf>
    <xf numFmtId="0" fontId="15" fillId="6" borderId="44" xfId="0" applyFont="1" applyFill="1" applyBorder="1" applyAlignment="1">
      <alignment horizontal="left" vertical="center" indent="1"/>
    </xf>
    <xf numFmtId="0" fontId="0" fillId="6" borderId="14" xfId="0" applyFill="1" applyBorder="1" applyAlignment="1">
      <alignment horizontal="left" indent="1"/>
    </xf>
    <xf numFmtId="0" fontId="0" fillId="6" borderId="21" xfId="0" applyFill="1" applyBorder="1" applyAlignment="1">
      <alignment horizontal="left" indent="1"/>
    </xf>
    <xf numFmtId="0" fontId="15" fillId="6" borderId="53" xfId="0" applyFont="1" applyFill="1" applyBorder="1" applyAlignment="1">
      <alignment horizontal="left" vertical="center" indent="1"/>
    </xf>
    <xf numFmtId="0" fontId="0" fillId="6" borderId="41" xfId="0" applyFill="1" applyBorder="1" applyAlignment="1">
      <alignment horizontal="left" indent="1"/>
    </xf>
    <xf numFmtId="0" fontId="0" fillId="6" borderId="49" xfId="0" applyFill="1" applyBorder="1" applyAlignment="1">
      <alignment horizontal="left" indent="1"/>
    </xf>
    <xf numFmtId="0" fontId="19" fillId="5" borderId="20" xfId="0" applyFont="1" applyFill="1" applyBorder="1" applyAlignment="1" applyProtection="1">
      <alignment horizontal="left" vertical="center" indent="1"/>
      <protection locked="0"/>
    </xf>
    <xf numFmtId="0" fontId="0" fillId="0" borderId="14" xfId="0" applyBorder="1" applyAlignment="1" applyProtection="1">
      <alignment horizontal="left" indent="1"/>
      <protection locked="0"/>
    </xf>
    <xf numFmtId="0" fontId="0" fillId="0" borderId="15" xfId="0" applyBorder="1" applyAlignment="1" applyProtection="1">
      <alignment horizontal="left" indent="1"/>
      <protection locked="0"/>
    </xf>
    <xf numFmtId="0" fontId="27" fillId="6" borderId="19" xfId="0" applyFont="1" applyFill="1" applyBorder="1" applyAlignment="1">
      <alignment horizontal="left" indent="1"/>
    </xf>
    <xf numFmtId="0" fontId="12" fillId="6" borderId="3" xfId="0" applyFont="1" applyFill="1" applyBorder="1" applyAlignment="1">
      <alignment horizontal="left" indent="1"/>
    </xf>
    <xf numFmtId="0" fontId="27" fillId="7" borderId="20" xfId="0" applyFont="1" applyFill="1" applyBorder="1" applyAlignment="1">
      <alignment horizontal="left" indent="1"/>
    </xf>
    <xf numFmtId="0" fontId="12" fillId="0" borderId="14" xfId="0" applyFont="1" applyBorder="1" applyAlignment="1">
      <alignment horizontal="left" indent="1"/>
    </xf>
    <xf numFmtId="0" fontId="12" fillId="0" borderId="21" xfId="0" applyFont="1" applyBorder="1" applyAlignment="1">
      <alignment horizontal="left" indent="1"/>
    </xf>
    <xf numFmtId="0" fontId="14" fillId="0" borderId="11" xfId="0" applyFont="1" applyBorder="1"/>
    <xf numFmtId="0" fontId="0" fillId="0" borderId="23" xfId="0" applyBorder="1"/>
    <xf numFmtId="0" fontId="0" fillId="6" borderId="41" xfId="0" applyFill="1" applyBorder="1" applyAlignment="1">
      <alignment horizontal="left" vertical="center" indent="1"/>
    </xf>
    <xf numFmtId="0" fontId="0" fillId="6" borderId="49" xfId="0" applyFill="1" applyBorder="1" applyAlignment="1">
      <alignment horizontal="left" vertical="center" indent="1"/>
    </xf>
    <xf numFmtId="14" fontId="19" fillId="5" borderId="40" xfId="0" applyNumberFormat="1" applyFont="1" applyFill="1" applyBorder="1" applyAlignment="1" applyProtection="1">
      <alignment horizontal="left" vertical="center" indent="1"/>
      <protection locked="0"/>
    </xf>
    <xf numFmtId="0" fontId="0" fillId="0" borderId="41" xfId="0" applyBorder="1" applyAlignment="1" applyProtection="1">
      <alignment horizontal="left" indent="1"/>
      <protection locked="0"/>
    </xf>
    <xf numFmtId="0" fontId="0" fillId="0" borderId="42" xfId="0" applyBorder="1" applyAlignment="1" applyProtection="1">
      <alignment horizontal="left" indent="1"/>
      <protection locked="0"/>
    </xf>
    <xf numFmtId="0" fontId="19" fillId="5" borderId="40" xfId="0" applyFont="1" applyFill="1" applyBorder="1" applyAlignment="1" applyProtection="1">
      <alignment horizontal="left" vertical="center" wrapText="1" indent="1"/>
      <protection locked="0"/>
    </xf>
    <xf numFmtId="0" fontId="19" fillId="5" borderId="40" xfId="0" applyFont="1" applyFill="1" applyBorder="1" applyAlignment="1" applyProtection="1">
      <alignment horizontal="left" vertical="center" indent="1"/>
      <protection locked="0"/>
    </xf>
    <xf numFmtId="49" fontId="19" fillId="5" borderId="40" xfId="0" applyNumberFormat="1" applyFont="1" applyFill="1" applyBorder="1" applyAlignment="1" applyProtection="1">
      <alignment horizontal="left" vertical="center" indent="1"/>
      <protection locked="0"/>
    </xf>
    <xf numFmtId="49" fontId="0" fillId="0" borderId="41" xfId="0" applyNumberFormat="1" applyBorder="1" applyAlignment="1" applyProtection="1">
      <alignment horizontal="left" indent="1"/>
      <protection locked="0"/>
    </xf>
    <xf numFmtId="49" fontId="0" fillId="0" borderId="42" xfId="0" applyNumberFormat="1" applyBorder="1" applyAlignment="1" applyProtection="1">
      <alignment horizontal="left" indent="1"/>
      <protection locked="0"/>
    </xf>
    <xf numFmtId="0" fontId="22" fillId="0" borderId="0" xfId="0" quotePrefix="1" applyFont="1" applyAlignment="1">
      <alignment horizontal="left" inden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top" wrapText="1"/>
    </xf>
    <xf numFmtId="164" fontId="28" fillId="0" borderId="23" xfId="4" applyFont="1" applyBorder="1" applyAlignment="1"/>
    <xf numFmtId="0" fontId="13" fillId="0" borderId="23" xfId="0" applyFont="1" applyBorder="1"/>
    <xf numFmtId="0" fontId="17" fillId="13" borderId="43" xfId="3" applyFont="1" applyFill="1" applyBorder="1" applyAlignment="1" applyProtection="1">
      <alignment horizontal="center" vertical="center"/>
    </xf>
    <xf numFmtId="0" fontId="0" fillId="0" borderId="12" xfId="0" applyBorder="1" applyAlignment="1">
      <alignment horizontal="center"/>
    </xf>
    <xf numFmtId="0" fontId="29" fillId="4" borderId="43" xfId="3" applyFont="1" applyFill="1" applyBorder="1" applyAlignment="1" applyProtection="1">
      <alignment horizontal="center" vertical="center"/>
    </xf>
    <xf numFmtId="0" fontId="29" fillId="4" borderId="12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15" fillId="0" borderId="0" xfId="0" applyFont="1" applyAlignment="1">
      <alignment horizontal="left" vertical="center"/>
    </xf>
    <xf numFmtId="0" fontId="0" fillId="0" borderId="0" xfId="0"/>
    <xf numFmtId="0" fontId="0" fillId="0" borderId="22" xfId="0" applyBorder="1"/>
    <xf numFmtId="0" fontId="17" fillId="17" borderId="18" xfId="0" applyFont="1" applyFill="1" applyBorder="1" applyAlignment="1">
      <alignment horizontal="center" vertical="center" wrapText="1"/>
    </xf>
    <xf numFmtId="0" fontId="17" fillId="17" borderId="24" xfId="0" applyFont="1" applyFill="1" applyBorder="1" applyAlignment="1">
      <alignment horizontal="center" vertical="center" wrapText="1"/>
    </xf>
    <xf numFmtId="0" fontId="17" fillId="17" borderId="43" xfId="0" applyFont="1" applyFill="1" applyBorder="1" applyAlignment="1">
      <alignment horizontal="center" vertical="center" wrapText="1"/>
    </xf>
    <xf numFmtId="0" fontId="17" fillId="17" borderId="11" xfId="0" applyFont="1" applyFill="1" applyBorder="1" applyAlignment="1">
      <alignment horizontal="center" vertical="center" wrapText="1"/>
    </xf>
    <xf numFmtId="0" fontId="17" fillId="17" borderId="12" xfId="0" applyFont="1" applyFill="1" applyBorder="1" applyAlignment="1">
      <alignment horizontal="center" vertical="center" wrapText="1"/>
    </xf>
    <xf numFmtId="0" fontId="41" fillId="17" borderId="43" xfId="0" applyFont="1" applyFill="1" applyBorder="1" applyAlignment="1">
      <alignment horizontal="center" vertical="center"/>
    </xf>
    <xf numFmtId="0" fontId="42" fillId="17" borderId="11" xfId="0" applyFont="1" applyFill="1" applyBorder="1" applyAlignment="1">
      <alignment horizontal="center" vertical="center"/>
    </xf>
    <xf numFmtId="0" fontId="42" fillId="17" borderId="12" xfId="0" applyFont="1" applyFill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1" fillId="17" borderId="18" xfId="0" applyFont="1" applyFill="1" applyBorder="1" applyAlignment="1">
      <alignment horizontal="center" vertical="center"/>
    </xf>
    <xf numFmtId="0" fontId="42" fillId="17" borderId="23" xfId="0" applyFont="1" applyFill="1" applyBorder="1" applyAlignment="1">
      <alignment horizontal="center" vertical="center"/>
    </xf>
    <xf numFmtId="0" fontId="42" fillId="17" borderId="24" xfId="0" applyFont="1" applyFill="1" applyBorder="1" applyAlignment="1">
      <alignment horizontal="center" vertical="center"/>
    </xf>
    <xf numFmtId="0" fontId="15" fillId="7" borderId="53" xfId="0" applyFont="1" applyFill="1" applyBorder="1" applyAlignment="1">
      <alignment horizontal="left" vertical="center" indent="1"/>
    </xf>
    <xf numFmtId="0" fontId="14" fillId="0" borderId="41" xfId="0" applyFont="1" applyBorder="1" applyAlignment="1">
      <alignment horizontal="left" vertical="center" indent="1"/>
    </xf>
    <xf numFmtId="0" fontId="45" fillId="17" borderId="43" xfId="0" applyFont="1" applyFill="1" applyBorder="1" applyAlignment="1">
      <alignment horizontal="center" vertical="center"/>
    </xf>
    <xf numFmtId="0" fontId="46" fillId="17" borderId="11" xfId="0" applyFont="1" applyFill="1" applyBorder="1" applyAlignment="1">
      <alignment horizontal="center" vertical="center"/>
    </xf>
    <xf numFmtId="0" fontId="46" fillId="17" borderId="12" xfId="0" applyFont="1" applyFill="1" applyBorder="1" applyAlignment="1">
      <alignment horizontal="center" vertical="center"/>
    </xf>
    <xf numFmtId="0" fontId="35" fillId="14" borderId="43" xfId="0" applyFont="1" applyFill="1" applyBorder="1" applyAlignment="1">
      <alignment horizontal="center"/>
    </xf>
    <xf numFmtId="0" fontId="36" fillId="0" borderId="12" xfId="0" applyFont="1" applyBorder="1" applyAlignment="1">
      <alignment horizontal="center"/>
    </xf>
    <xf numFmtId="0" fontId="35" fillId="14" borderId="11" xfId="0" applyFont="1" applyFill="1" applyBorder="1" applyAlignment="1">
      <alignment horizontal="center"/>
    </xf>
    <xf numFmtId="0" fontId="35" fillId="14" borderId="12" xfId="0" applyFont="1" applyFill="1" applyBorder="1" applyAlignment="1">
      <alignment horizontal="center"/>
    </xf>
    <xf numFmtId="0" fontId="13" fillId="15" borderId="18" xfId="0" applyFont="1" applyFill="1" applyBorder="1" applyAlignment="1">
      <alignment horizontal="center" vertical="center" wrapText="1"/>
    </xf>
    <xf numFmtId="0" fontId="13" fillId="15" borderId="25" xfId="0" applyFont="1" applyFill="1" applyBorder="1" applyAlignment="1">
      <alignment horizontal="center" vertical="center" wrapText="1"/>
    </xf>
    <xf numFmtId="0" fontId="13" fillId="15" borderId="46" xfId="0" applyFont="1" applyFill="1" applyBorder="1" applyAlignment="1">
      <alignment horizontal="center" wrapText="1"/>
    </xf>
    <xf numFmtId="0" fontId="13" fillId="15" borderId="48" xfId="0" applyFont="1" applyFill="1" applyBorder="1" applyAlignment="1">
      <alignment horizontal="center"/>
    </xf>
  </cellXfs>
  <cellStyles count="15">
    <cellStyle name="1000-sep (2 dec) 2" xfId="1" xr:uid="{00000000-0005-0000-0000-000000000000}"/>
    <cellStyle name="1000-sep (2 dec) 3" xfId="2" xr:uid="{00000000-0005-0000-0000-000001000000}"/>
    <cellStyle name="Farve5" xfId="3" builtinId="45"/>
    <cellStyle name="Komma" xfId="4" builtinId="3"/>
    <cellStyle name="Link" xfId="14" builtinId="8"/>
    <cellStyle name="Normal" xfId="0" builtinId="0"/>
    <cellStyle name="Normal 2" xfId="5" xr:uid="{00000000-0005-0000-0000-000005000000}"/>
    <cellStyle name="Normal 2 2" xfId="6" xr:uid="{00000000-0005-0000-0000-000006000000}"/>
    <cellStyle name="Normal 3" xfId="7" xr:uid="{00000000-0005-0000-0000-000007000000}"/>
    <cellStyle name="Output Amounts" xfId="8" xr:uid="{00000000-0005-0000-0000-000008000000}"/>
    <cellStyle name="Output Column Headings" xfId="9" xr:uid="{00000000-0005-0000-0000-000009000000}"/>
    <cellStyle name="Output Line Items" xfId="10" xr:uid="{00000000-0005-0000-0000-00000A000000}"/>
    <cellStyle name="Output Report Heading" xfId="11" xr:uid="{00000000-0005-0000-0000-00000B000000}"/>
    <cellStyle name="Output Report Title" xfId="12" xr:uid="{00000000-0005-0000-0000-00000C000000}"/>
    <cellStyle name="Procent" xfId="13" builtinId="5"/>
  </cellStyles>
  <dxfs count="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565"/>
        </patternFill>
      </fill>
    </dxf>
    <dxf>
      <font>
        <b/>
        <i val="0"/>
        <strike val="0"/>
      </font>
    </dxf>
    <dxf>
      <font>
        <b/>
        <i val="0"/>
        <color rgb="FFC00000"/>
      </font>
    </dxf>
    <dxf>
      <font>
        <b/>
        <i val="0"/>
        <color rgb="FFC00000"/>
      </font>
    </dxf>
  </dxfs>
  <tableStyles count="1" defaultTableStyle="TableStyleMedium9" defaultPivotStyle="PivotStyleLight16">
    <tableStyle name="Invisible" pivot="0" table="0" count="0" xr9:uid="{00000000-0011-0000-FFFF-FFFF00000000}"/>
  </tableStyles>
  <colors>
    <mruColors>
      <color rgb="FFFFFFCC"/>
      <color rgb="FF669900"/>
      <color rgb="FF3CB4D0"/>
      <color rgb="FFCCFFCC"/>
      <color rgb="FF33CC33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1</xdr:row>
      <xdr:rowOff>238125</xdr:rowOff>
    </xdr:from>
    <xdr:to>
      <xdr:col>12</xdr:col>
      <xdr:colOff>1</xdr:colOff>
      <xdr:row>2</xdr:row>
      <xdr:rowOff>9525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B68DC98D-CC09-38C1-D99B-949644220874}"/>
            </a:ext>
          </a:extLst>
        </xdr:cNvPr>
        <xdr:cNvSpPr txBox="1"/>
      </xdr:nvSpPr>
      <xdr:spPr>
        <a:xfrm>
          <a:off x="12839700" y="314325"/>
          <a:ext cx="1114426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a-DK" sz="1100"/>
            <a:t>v. 2025.01</a:t>
          </a:r>
        </a:p>
        <a:p>
          <a:endParaRPr lang="da-D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742950</xdr:colOff>
      <xdr:row>0</xdr:row>
      <xdr:rowOff>171450</xdr:rowOff>
    </xdr:from>
    <xdr:to>
      <xdr:col>8</xdr:col>
      <xdr:colOff>228821</xdr:colOff>
      <xdr:row>2</xdr:row>
      <xdr:rowOff>93472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FF080384-3B4D-9351-ADC9-B5EEC6AF1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00575" y="171450"/>
          <a:ext cx="1143221" cy="3030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933450</xdr:colOff>
      <xdr:row>1</xdr:row>
      <xdr:rowOff>0</xdr:rowOff>
    </xdr:from>
    <xdr:to>
      <xdr:col>8</xdr:col>
      <xdr:colOff>305021</xdr:colOff>
      <xdr:row>2</xdr:row>
      <xdr:rowOff>112522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DC2EA5E4-ECDB-4675-A3A7-DB53DA9A8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38675" y="190500"/>
          <a:ext cx="1143221" cy="3030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15</xdr:row>
      <xdr:rowOff>66676</xdr:rowOff>
    </xdr:from>
    <xdr:to>
      <xdr:col>15</xdr:col>
      <xdr:colOff>0</xdr:colOff>
      <xdr:row>17</xdr:row>
      <xdr:rowOff>0</xdr:rowOff>
    </xdr:to>
    <xdr:sp macro="" textlink="">
      <xdr:nvSpPr>
        <xdr:cNvPr id="3" name="Tekstfelt 2">
          <a:extLst>
            <a:ext uri="{FF2B5EF4-FFF2-40B4-BE49-F238E27FC236}">
              <a16:creationId xmlns:a16="http://schemas.microsoft.com/office/drawing/2014/main" id="{60EFC055-B625-4AF2-05BA-04A144DCCD7C}"/>
            </a:ext>
          </a:extLst>
        </xdr:cNvPr>
        <xdr:cNvSpPr txBox="1"/>
      </xdr:nvSpPr>
      <xdr:spPr>
        <a:xfrm>
          <a:off x="10706100" y="3143251"/>
          <a:ext cx="2733675" cy="476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da-DK" sz="900">
              <a:solidFill>
                <a:schemeClr val="bg1">
                  <a:lumMod val="95000"/>
                </a:schemeClr>
              </a:solidFill>
            </a:rPr>
            <a:t>Beløb hentes automatisk fra fanen "Budget - Kursus". Kan overskrives ved</a:t>
          </a:r>
          <a:r>
            <a:rPr lang="da-DK" sz="900" baseline="0">
              <a:solidFill>
                <a:schemeClr val="bg1">
                  <a:lumMod val="95000"/>
                </a:schemeClr>
              </a:solidFill>
            </a:rPr>
            <a:t> behov.</a:t>
          </a:r>
          <a:endParaRPr lang="da-DK" sz="900">
            <a:solidFill>
              <a:schemeClr val="bg1">
                <a:lumMod val="95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sdunet.dk/da/servicesider/oekonomi/budget/loenoversigtoeko/loensatser" TargetMode="External"/><Relationship Id="rId1" Type="http://schemas.openxmlformats.org/officeDocument/2006/relationships/hyperlink" Target="https://sdunet.dk/da/servicesider/oekonomi/budget/loenoversigtoeko/inernt-cirk-vedr,-d-,-indtaegtsgivende-virksomhe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C613A-2C6B-43D1-9B0A-32BAF9F4EDEB}">
  <sheetPr codeName="Ark1">
    <tabColor theme="8" tint="0.59999389629810485"/>
  </sheetPr>
  <dimension ref="B1:L36"/>
  <sheetViews>
    <sheetView tabSelected="1" topLeftCell="B1" zoomScaleNormal="100" workbookViewId="0">
      <selection activeCell="G13" sqref="G13"/>
    </sheetView>
  </sheetViews>
  <sheetFormatPr defaultColWidth="9.140625" defaultRowHeight="15" x14ac:dyDescent="0.25"/>
  <cols>
    <col min="1" max="1" width="0.85546875" style="1" customWidth="1"/>
    <col min="2" max="2" width="7" style="1" customWidth="1"/>
    <col min="3" max="3" width="14.7109375" style="2" customWidth="1"/>
    <col min="4" max="4" width="10.85546875" style="2" customWidth="1"/>
    <col min="5" max="5" width="12.5703125" style="2" customWidth="1"/>
    <col min="6" max="6" width="19" style="1" customWidth="1"/>
    <col min="7" max="7" width="36.28515625" style="1" customWidth="1"/>
    <col min="8" max="8" width="32.85546875" style="1" customWidth="1"/>
    <col min="9" max="9" width="23.85546875" style="1" customWidth="1"/>
    <col min="10" max="10" width="20.42578125" style="1" customWidth="1"/>
    <col min="11" max="11" width="18.5703125" style="1" customWidth="1"/>
    <col min="12" max="12" width="17.85546875" style="1" customWidth="1"/>
    <col min="13" max="16384" width="9.140625" style="1"/>
  </cols>
  <sheetData>
    <row r="1" spans="2:12" ht="6" customHeight="1" thickBot="1" x14ac:dyDescent="0.3"/>
    <row r="2" spans="2:12" ht="36.75" thickBot="1" x14ac:dyDescent="0.6">
      <c r="B2" s="280" t="s">
        <v>193</v>
      </c>
      <c r="C2" s="281"/>
      <c r="D2" s="281"/>
      <c r="E2" s="281"/>
      <c r="F2" s="281"/>
      <c r="G2" s="281"/>
      <c r="H2" s="281"/>
      <c r="I2" s="281"/>
      <c r="J2" s="281"/>
      <c r="K2" s="281"/>
      <c r="L2" s="282"/>
    </row>
    <row r="3" spans="2:12" ht="16.5" customHeight="1" x14ac:dyDescent="0.25">
      <c r="B3" s="297" t="s">
        <v>17</v>
      </c>
      <c r="C3" s="299" t="s">
        <v>39</v>
      </c>
      <c r="D3" s="300"/>
      <c r="E3" s="300"/>
      <c r="F3" s="301"/>
      <c r="G3" s="305" t="s">
        <v>201</v>
      </c>
      <c r="H3" s="306"/>
      <c r="I3" s="306"/>
      <c r="J3" s="306"/>
      <c r="K3" s="306"/>
      <c r="L3" s="307"/>
    </row>
    <row r="4" spans="2:12" ht="36.75" customHeight="1" x14ac:dyDescent="0.25">
      <c r="B4" s="298"/>
      <c r="C4" s="302" t="s">
        <v>194</v>
      </c>
      <c r="D4" s="315"/>
      <c r="E4" s="315"/>
      <c r="F4" s="316"/>
      <c r="G4" s="320" t="s">
        <v>202</v>
      </c>
      <c r="H4" s="318"/>
      <c r="I4" s="318"/>
      <c r="J4" s="318"/>
      <c r="K4" s="318"/>
      <c r="L4" s="319"/>
    </row>
    <row r="5" spans="2:12" ht="16.5" customHeight="1" x14ac:dyDescent="0.25">
      <c r="B5" s="298"/>
      <c r="C5" s="302" t="s">
        <v>4</v>
      </c>
      <c r="D5" s="303"/>
      <c r="E5" s="303"/>
      <c r="F5" s="304"/>
      <c r="G5" s="321" t="s">
        <v>192</v>
      </c>
      <c r="H5" s="318"/>
      <c r="I5" s="318"/>
      <c r="J5" s="318"/>
      <c r="K5" s="318"/>
      <c r="L5" s="319"/>
    </row>
    <row r="6" spans="2:12" ht="16.5" customHeight="1" x14ac:dyDescent="0.25">
      <c r="B6" s="298"/>
      <c r="C6" s="302" t="s">
        <v>111</v>
      </c>
      <c r="D6" s="315"/>
      <c r="E6" s="315"/>
      <c r="F6" s="316"/>
      <c r="G6" s="321" t="s">
        <v>189</v>
      </c>
      <c r="H6" s="318"/>
      <c r="I6" s="318"/>
      <c r="J6" s="318"/>
      <c r="K6" s="318"/>
      <c r="L6" s="319"/>
    </row>
    <row r="7" spans="2:12" ht="16.5" customHeight="1" x14ac:dyDescent="0.25">
      <c r="B7" s="298"/>
      <c r="C7" s="302" t="s">
        <v>160</v>
      </c>
      <c r="D7" s="303"/>
      <c r="E7" s="303"/>
      <c r="F7" s="304"/>
      <c r="G7" s="317" t="s">
        <v>190</v>
      </c>
      <c r="H7" s="318"/>
      <c r="I7" s="318"/>
      <c r="J7" s="318"/>
      <c r="K7" s="318"/>
      <c r="L7" s="319"/>
    </row>
    <row r="8" spans="2:12" ht="16.5" customHeight="1" thickBot="1" x14ac:dyDescent="0.3">
      <c r="B8" s="298"/>
      <c r="C8" s="302" t="s">
        <v>195</v>
      </c>
      <c r="D8" s="315"/>
      <c r="E8" s="315"/>
      <c r="F8" s="316"/>
      <c r="G8" s="322" t="s">
        <v>190</v>
      </c>
      <c r="H8" s="323"/>
      <c r="I8" s="323"/>
      <c r="J8" s="323"/>
      <c r="K8" s="323"/>
      <c r="L8" s="324"/>
    </row>
    <row r="9" spans="2:12" ht="8.25" customHeight="1" thickBot="1" x14ac:dyDescent="0.3">
      <c r="B9" s="313"/>
      <c r="C9" s="266"/>
      <c r="D9" s="266"/>
      <c r="E9" s="266"/>
      <c r="F9" s="266"/>
      <c r="G9" s="266"/>
      <c r="H9" s="266"/>
      <c r="I9" s="266"/>
      <c r="J9" s="266"/>
      <c r="K9" s="266"/>
      <c r="L9" s="266"/>
    </row>
    <row r="10" spans="2:12" ht="36.75" thickBot="1" x14ac:dyDescent="0.6">
      <c r="B10" s="280" t="s">
        <v>196</v>
      </c>
      <c r="C10" s="283"/>
      <c r="D10" s="283"/>
      <c r="E10" s="283"/>
      <c r="F10" s="283"/>
      <c r="G10" s="283"/>
      <c r="H10" s="283"/>
      <c r="I10" s="283"/>
      <c r="J10" s="283"/>
      <c r="K10" s="283"/>
      <c r="L10" s="284"/>
    </row>
    <row r="11" spans="2:12" ht="15.75" thickBot="1" x14ac:dyDescent="0.3">
      <c r="B11" s="285" t="s">
        <v>151</v>
      </c>
      <c r="C11" s="12" t="s">
        <v>6</v>
      </c>
      <c r="D11" s="13" t="s">
        <v>7</v>
      </c>
      <c r="E11" s="293" t="s">
        <v>8</v>
      </c>
      <c r="F11" s="271"/>
      <c r="G11" s="14" t="s">
        <v>3</v>
      </c>
      <c r="H11" s="14" t="s">
        <v>9</v>
      </c>
      <c r="I11" s="5" t="s">
        <v>18</v>
      </c>
      <c r="J11" s="15" t="s">
        <v>11</v>
      </c>
      <c r="K11" s="14" t="s">
        <v>10</v>
      </c>
      <c r="L11" s="11" t="s">
        <v>19</v>
      </c>
    </row>
    <row r="12" spans="2:12" ht="13.9" customHeight="1" x14ac:dyDescent="0.25">
      <c r="B12" s="286"/>
      <c r="C12" s="22" t="str">
        <f t="shared" ref="C12:C21" si="0">IF(E12="Vælg titel…","","1100")</f>
        <v>1100</v>
      </c>
      <c r="D12" s="71">
        <f>IF(E12="Vælg titel…","",Kostpriser!$I$40)</f>
        <v>1.2</v>
      </c>
      <c r="E12" s="294" t="s">
        <v>95</v>
      </c>
      <c r="F12" s="295"/>
      <c r="G12" s="217" t="s">
        <v>188</v>
      </c>
      <c r="H12" s="218"/>
      <c r="I12" s="219">
        <v>1</v>
      </c>
      <c r="J12" s="33">
        <f>IF(SUM(H12+I12)&gt;0,SUM(H12+I12),"")</f>
        <v>1</v>
      </c>
      <c r="K12" s="66">
        <f>_xlfn.XLOOKUP(E12,Kostpriser!$H$5:$H$18,Kostpriser!$I$5:$I$18)</f>
        <v>612</v>
      </c>
      <c r="L12" s="16">
        <f>IF(J12="","0",J12*K12)</f>
        <v>612</v>
      </c>
    </row>
    <row r="13" spans="2:12" x14ac:dyDescent="0.25">
      <c r="B13" s="286"/>
      <c r="C13" s="20" t="str">
        <f t="shared" si="0"/>
        <v>1100</v>
      </c>
      <c r="D13" s="69">
        <f>IF(E13="Vælg titel…","",Kostpriser!$I$40)</f>
        <v>1.2</v>
      </c>
      <c r="E13" s="296" t="s">
        <v>90</v>
      </c>
      <c r="F13" s="296"/>
      <c r="G13" s="221"/>
      <c r="H13" s="222"/>
      <c r="I13" s="223">
        <v>5</v>
      </c>
      <c r="J13" s="34">
        <f>IF(SUM(H13+I13)&gt;0,SUM(H13+I13),"")</f>
        <v>5</v>
      </c>
      <c r="K13" s="32">
        <f>_xlfn.XLOOKUP(E13,Kostpriser!$H$5:$H$18,Kostpriser!$I$5:$I$18)</f>
        <v>370</v>
      </c>
      <c r="L13" s="17">
        <f>IF(J13="","0",J13*K13)</f>
        <v>1850</v>
      </c>
    </row>
    <row r="14" spans="2:12" x14ac:dyDescent="0.25">
      <c r="B14" s="286"/>
      <c r="C14" s="20" t="str">
        <f t="shared" si="0"/>
        <v/>
      </c>
      <c r="D14" s="69" t="str">
        <f>IF(E14="Vælg titel…","",Kostpriser!$I$40)</f>
        <v/>
      </c>
      <c r="E14" s="296" t="s">
        <v>12</v>
      </c>
      <c r="F14" s="296"/>
      <c r="G14" s="221"/>
      <c r="H14" s="222"/>
      <c r="I14" s="223"/>
      <c r="J14" s="34" t="str">
        <f>IF(SUM(H14+I14)&gt;0,SUM(H14+I14),"")</f>
        <v/>
      </c>
      <c r="K14" s="32">
        <f>_xlfn.XLOOKUP(E14,Kostpriser!$H$5:$H$18,Kostpriser!$I$5:$I$18)</f>
        <v>0</v>
      </c>
      <c r="L14" s="17" t="str">
        <f>IF(J14="","0",J14*K14)</f>
        <v>0</v>
      </c>
    </row>
    <row r="15" spans="2:12" x14ac:dyDescent="0.25">
      <c r="B15" s="286"/>
      <c r="C15" s="20" t="str">
        <f t="shared" si="0"/>
        <v/>
      </c>
      <c r="D15" s="69" t="str">
        <f>IF(E15="Vælg titel…","",Kostpriser!$I$40)</f>
        <v/>
      </c>
      <c r="E15" s="296" t="s">
        <v>12</v>
      </c>
      <c r="F15" s="296"/>
      <c r="G15" s="221"/>
      <c r="H15" s="222"/>
      <c r="I15" s="223"/>
      <c r="J15" s="34" t="str">
        <f t="shared" ref="J15:J21" si="1">IF(SUM(H15+I15)&gt;0,SUM(H15+I15),"")</f>
        <v/>
      </c>
      <c r="K15" s="32">
        <f>_xlfn.XLOOKUP(E15,Kostpriser!$H$5:$H$18,Kostpriser!$I$5:$I$18)</f>
        <v>0</v>
      </c>
      <c r="L15" s="17" t="str">
        <f t="shared" ref="L15:L21" si="2">IF(J15="","0",J15*K15)</f>
        <v>0</v>
      </c>
    </row>
    <row r="16" spans="2:12" x14ac:dyDescent="0.25">
      <c r="B16" s="286"/>
      <c r="C16" s="20" t="str">
        <f t="shared" si="0"/>
        <v/>
      </c>
      <c r="D16" s="69" t="str">
        <f>IF(E16="Vælg titel…","",Kostpriser!$I$40)</f>
        <v/>
      </c>
      <c r="E16" s="296" t="s">
        <v>12</v>
      </c>
      <c r="F16" s="296"/>
      <c r="G16" s="221"/>
      <c r="H16" s="222"/>
      <c r="I16" s="223"/>
      <c r="J16" s="34" t="str">
        <f t="shared" si="1"/>
        <v/>
      </c>
      <c r="K16" s="32">
        <f>_xlfn.XLOOKUP(E16,Kostpriser!$H$5:$H$18,Kostpriser!$I$5:$I$18)</f>
        <v>0</v>
      </c>
      <c r="L16" s="17" t="str">
        <f t="shared" si="2"/>
        <v>0</v>
      </c>
    </row>
    <row r="17" spans="2:12" x14ac:dyDescent="0.25">
      <c r="B17" s="286"/>
      <c r="C17" s="20" t="str">
        <f t="shared" si="0"/>
        <v/>
      </c>
      <c r="D17" s="69" t="str">
        <f>IF(E17="Vælg titel…","",Kostpriser!$I$40)</f>
        <v/>
      </c>
      <c r="E17" s="296" t="s">
        <v>12</v>
      </c>
      <c r="F17" s="296"/>
      <c r="G17" s="221"/>
      <c r="H17" s="222"/>
      <c r="I17" s="223"/>
      <c r="J17" s="34" t="str">
        <f t="shared" si="1"/>
        <v/>
      </c>
      <c r="K17" s="32">
        <f>_xlfn.XLOOKUP(E17,Kostpriser!$H$5:$H$18,Kostpriser!$I$5:$I$18)</f>
        <v>0</v>
      </c>
      <c r="L17" s="17" t="str">
        <f t="shared" si="2"/>
        <v>0</v>
      </c>
    </row>
    <row r="18" spans="2:12" x14ac:dyDescent="0.25">
      <c r="B18" s="286"/>
      <c r="C18" s="20" t="str">
        <f t="shared" si="0"/>
        <v/>
      </c>
      <c r="D18" s="69" t="str">
        <f>IF(E18="Vælg titel…","",Kostpriser!$I$40)</f>
        <v/>
      </c>
      <c r="E18" s="296" t="s">
        <v>12</v>
      </c>
      <c r="F18" s="296"/>
      <c r="G18" s="221"/>
      <c r="H18" s="222"/>
      <c r="I18" s="223"/>
      <c r="J18" s="34" t="str">
        <f t="shared" si="1"/>
        <v/>
      </c>
      <c r="K18" s="32">
        <f>_xlfn.XLOOKUP(E18,Kostpriser!$H$5:$H$18,Kostpriser!$I$5:$I$18)</f>
        <v>0</v>
      </c>
      <c r="L18" s="17" t="str">
        <f t="shared" si="2"/>
        <v>0</v>
      </c>
    </row>
    <row r="19" spans="2:12" x14ac:dyDescent="0.25">
      <c r="B19" s="286"/>
      <c r="C19" s="20" t="str">
        <f t="shared" si="0"/>
        <v/>
      </c>
      <c r="D19" s="69" t="str">
        <f>IF(E19="Vælg titel…","",Kostpriser!$I$40)</f>
        <v/>
      </c>
      <c r="E19" s="296" t="s">
        <v>12</v>
      </c>
      <c r="F19" s="296"/>
      <c r="G19" s="221"/>
      <c r="H19" s="222"/>
      <c r="I19" s="223"/>
      <c r="J19" s="34" t="str">
        <f t="shared" si="1"/>
        <v/>
      </c>
      <c r="K19" s="32">
        <f>_xlfn.XLOOKUP(E19,Kostpriser!$H$5:$H$18,Kostpriser!$I$5:$I$18)</f>
        <v>0</v>
      </c>
      <c r="L19" s="17" t="str">
        <f t="shared" si="2"/>
        <v>0</v>
      </c>
    </row>
    <row r="20" spans="2:12" x14ac:dyDescent="0.25">
      <c r="B20" s="286"/>
      <c r="C20" s="20" t="str">
        <f t="shared" si="0"/>
        <v/>
      </c>
      <c r="D20" s="69" t="str">
        <f>IF(E20="Vælg titel…","",Kostpriser!$I$40)</f>
        <v/>
      </c>
      <c r="E20" s="296" t="s">
        <v>12</v>
      </c>
      <c r="F20" s="296"/>
      <c r="G20" s="221"/>
      <c r="H20" s="222"/>
      <c r="I20" s="223"/>
      <c r="J20" s="34" t="str">
        <f t="shared" si="1"/>
        <v/>
      </c>
      <c r="K20" s="32">
        <f>_xlfn.XLOOKUP(E20,Kostpriser!$H$5:$H$18,Kostpriser!$I$5:$I$18)</f>
        <v>0</v>
      </c>
      <c r="L20" s="17" t="str">
        <f t="shared" si="2"/>
        <v>0</v>
      </c>
    </row>
    <row r="21" spans="2:12" ht="15.75" thickBot="1" x14ac:dyDescent="0.3">
      <c r="B21" s="287"/>
      <c r="C21" s="21" t="str">
        <f t="shared" si="0"/>
        <v/>
      </c>
      <c r="D21" s="247" t="str">
        <f>IF(E21="Vælg titel…","",Kostpriser!$I$40)</f>
        <v/>
      </c>
      <c r="E21" s="291" t="s">
        <v>12</v>
      </c>
      <c r="F21" s="292"/>
      <c r="G21" s="225"/>
      <c r="H21" s="248"/>
      <c r="I21" s="227"/>
      <c r="J21" s="249" t="str">
        <f t="shared" si="1"/>
        <v/>
      </c>
      <c r="K21" s="80">
        <f>_xlfn.XLOOKUP(E21,Kostpriser!$H$5:$H$18,Kostpriser!$I$5:$I$18)</f>
        <v>0</v>
      </c>
      <c r="L21" s="18" t="str">
        <f t="shared" si="2"/>
        <v>0</v>
      </c>
    </row>
    <row r="22" spans="2:12" ht="6" customHeight="1" thickBot="1" x14ac:dyDescent="0.3">
      <c r="B22" s="3"/>
      <c r="C22" s="4"/>
      <c r="D22" s="4"/>
      <c r="E22" s="4"/>
    </row>
    <row r="23" spans="2:12" ht="15.75" thickBot="1" x14ac:dyDescent="0.3">
      <c r="B23" s="288" t="s">
        <v>13</v>
      </c>
      <c r="C23" s="7" t="s">
        <v>6</v>
      </c>
      <c r="D23" s="8" t="s">
        <v>7</v>
      </c>
      <c r="E23" s="270" t="s">
        <v>8</v>
      </c>
      <c r="F23" s="271"/>
      <c r="G23" s="14" t="s">
        <v>3</v>
      </c>
      <c r="H23" s="9" t="s">
        <v>14</v>
      </c>
      <c r="I23" s="6" t="str">
        <f>+I11</f>
        <v>Direkte arbejdstimer</v>
      </c>
      <c r="J23" s="10"/>
      <c r="K23" s="14" t="str">
        <f>+K11</f>
        <v>Timeløn</v>
      </c>
      <c r="L23" s="11" t="s">
        <v>19</v>
      </c>
    </row>
    <row r="24" spans="2:12" x14ac:dyDescent="0.25">
      <c r="B24" s="289"/>
      <c r="C24" s="22">
        <v>1200</v>
      </c>
      <c r="D24" s="68">
        <f>Kostpriser!I40</f>
        <v>1.2</v>
      </c>
      <c r="E24" s="274" t="s">
        <v>12</v>
      </c>
      <c r="F24" s="275"/>
      <c r="G24" s="217" t="s">
        <v>188</v>
      </c>
      <c r="H24" s="224" t="s">
        <v>115</v>
      </c>
      <c r="I24" s="219"/>
      <c r="J24" s="267"/>
      <c r="K24" s="66">
        <f>_xlfn.XLOOKUP(E24,Kostpriser!$H$23:$H$29,Kostpriser!$I$23:$I$29)</f>
        <v>0</v>
      </c>
      <c r="L24" s="16" t="str">
        <f>IF(I24&gt;0,I24*K24,"0")</f>
        <v>0</v>
      </c>
    </row>
    <row r="25" spans="2:12" x14ac:dyDescent="0.25">
      <c r="B25" s="289"/>
      <c r="C25" s="20">
        <v>1200</v>
      </c>
      <c r="D25" s="69">
        <f>Kostpriser!$I$40</f>
        <v>1.2</v>
      </c>
      <c r="E25" s="272" t="s">
        <v>12</v>
      </c>
      <c r="F25" s="273"/>
      <c r="G25" s="221"/>
      <c r="H25" s="220" t="s">
        <v>115</v>
      </c>
      <c r="I25" s="223"/>
      <c r="J25" s="268"/>
      <c r="K25" s="32">
        <f>_xlfn.XLOOKUP(E25,Kostpriser!$H$23:$H$29,Kostpriser!$I$23:$I$29)</f>
        <v>0</v>
      </c>
      <c r="L25" s="17" t="str">
        <f>IF(I25&gt;0,I25*K25,"0")</f>
        <v>0</v>
      </c>
    </row>
    <row r="26" spans="2:12" ht="15.75" thickBot="1" x14ac:dyDescent="0.3">
      <c r="B26" s="290"/>
      <c r="C26" s="21">
        <v>1200</v>
      </c>
      <c r="D26" s="70">
        <f>Kostpriser!I40</f>
        <v>1.2</v>
      </c>
      <c r="E26" s="276" t="s">
        <v>12</v>
      </c>
      <c r="F26" s="277"/>
      <c r="G26" s="225"/>
      <c r="H26" s="226" t="s">
        <v>115</v>
      </c>
      <c r="I26" s="227"/>
      <c r="J26" s="269"/>
      <c r="K26" s="80">
        <f>_xlfn.XLOOKUP(E26,Kostpriser!$H$23:$H$29,Kostpriser!$I$23:$I$29)</f>
        <v>0</v>
      </c>
      <c r="L26" s="18" t="str">
        <f>IF(I26&gt;0,I26*K26,"0")</f>
        <v>0</v>
      </c>
    </row>
    <row r="27" spans="2:12" ht="3.75" customHeight="1" thickBot="1" x14ac:dyDescent="0.3">
      <c r="B27" s="265"/>
      <c r="C27" s="266"/>
      <c r="D27" s="266"/>
      <c r="E27" s="266"/>
      <c r="F27" s="266"/>
      <c r="G27" s="266"/>
      <c r="H27" s="266"/>
      <c r="I27" s="266"/>
      <c r="J27" s="266"/>
      <c r="K27" s="266"/>
      <c r="L27" s="266"/>
    </row>
    <row r="28" spans="2:12" ht="15" customHeight="1" thickBot="1" x14ac:dyDescent="0.3">
      <c r="B28" s="19"/>
      <c r="C28" s="24"/>
      <c r="D28" s="26"/>
      <c r="E28" s="278" t="s">
        <v>199</v>
      </c>
      <c r="F28" s="279"/>
      <c r="G28" s="279"/>
      <c r="H28" s="279"/>
      <c r="I28" s="279"/>
      <c r="J28" s="279"/>
      <c r="K28" s="279"/>
      <c r="L28" s="25">
        <f>SUM(L12:L21,L24:L26)</f>
        <v>2462</v>
      </c>
    </row>
    <row r="29" spans="2:12" ht="3.75" customHeight="1" thickBot="1" x14ac:dyDescent="0.3">
      <c r="B29" s="265"/>
      <c r="C29" s="266"/>
      <c r="D29" s="266"/>
      <c r="E29" s="266"/>
      <c r="F29" s="266"/>
      <c r="G29" s="266"/>
      <c r="H29" s="266"/>
      <c r="I29" s="266"/>
      <c r="J29" s="266"/>
      <c r="K29" s="266"/>
      <c r="L29" s="266"/>
    </row>
    <row r="30" spans="2:12" ht="15" customHeight="1" thickBot="1" x14ac:dyDescent="0.3">
      <c r="B30" s="253" t="s">
        <v>7</v>
      </c>
      <c r="C30" s="22">
        <v>9990</v>
      </c>
      <c r="D30" s="67">
        <f>Kostpriser!I40</f>
        <v>1.2</v>
      </c>
      <c r="E30" s="310" t="s">
        <v>159</v>
      </c>
      <c r="F30" s="311"/>
      <c r="G30" s="311"/>
      <c r="H30" s="311"/>
      <c r="I30" s="311"/>
      <c r="J30" s="311"/>
      <c r="K30" s="312"/>
      <c r="L30" s="23">
        <f>(L12+L13+L14+L15+L16+L17+L18+L19+L20+L21+L24+L25+L26)*Kostpriser!I40</f>
        <v>2954.4</v>
      </c>
    </row>
    <row r="31" spans="2:12" ht="4.5" customHeight="1" thickBot="1" x14ac:dyDescent="0.3">
      <c r="B31" s="313"/>
      <c r="C31" s="314"/>
      <c r="D31" s="314"/>
      <c r="E31" s="266"/>
      <c r="F31" s="266"/>
      <c r="G31" s="266"/>
      <c r="H31" s="266"/>
      <c r="I31" s="266"/>
      <c r="J31" s="266"/>
      <c r="K31" s="266"/>
      <c r="L31" s="266"/>
    </row>
    <row r="32" spans="2:12" ht="15" customHeight="1" thickBot="1" x14ac:dyDescent="0.3">
      <c r="B32" s="27"/>
      <c r="C32" s="28"/>
      <c r="D32" s="29"/>
      <c r="E32" s="263" t="s">
        <v>198</v>
      </c>
      <c r="F32" s="264"/>
      <c r="G32" s="264"/>
      <c r="H32" s="264"/>
      <c r="I32" s="264"/>
      <c r="J32" s="264"/>
      <c r="K32" s="264"/>
      <c r="L32" s="31">
        <f>L30+L28</f>
        <v>5416.4</v>
      </c>
    </row>
    <row r="33" spans="2:12" ht="3.75" customHeight="1" thickBot="1" x14ac:dyDescent="0.3"/>
    <row r="34" spans="2:12" ht="15" customHeight="1" thickBot="1" x14ac:dyDescent="0.3">
      <c r="B34" s="27"/>
      <c r="C34" s="30">
        <v>1990</v>
      </c>
      <c r="D34" s="29"/>
      <c r="E34" s="308" t="s">
        <v>197</v>
      </c>
      <c r="F34" s="309"/>
      <c r="G34" s="309"/>
      <c r="H34" s="309"/>
      <c r="I34" s="309"/>
      <c r="J34" s="309"/>
      <c r="K34" s="309"/>
      <c r="L34" s="228">
        <v>1</v>
      </c>
    </row>
    <row r="35" spans="2:12" ht="3.75" customHeight="1" thickBot="1" x14ac:dyDescent="0.3"/>
    <row r="36" spans="2:12" ht="15" customHeight="1" thickBot="1" x14ac:dyDescent="0.3">
      <c r="B36" s="27"/>
      <c r="C36" s="28"/>
      <c r="D36" s="29"/>
      <c r="E36" s="263" t="s">
        <v>23</v>
      </c>
      <c r="F36" s="264"/>
      <c r="G36" s="264"/>
      <c r="H36" s="264"/>
      <c r="I36" s="264"/>
      <c r="J36" s="264"/>
      <c r="K36" s="264"/>
      <c r="L36" s="31">
        <f>L34+L32</f>
        <v>5417.4</v>
      </c>
    </row>
  </sheetData>
  <sheetProtection algorithmName="SHA-512" hashValue="j8d8j7jvxobvyPxKOBX8XWnS9lZ7FrJpeVPfBQFHQ/+KhqQhC2SfE39Uhx6njQJx2Kssne9zo/kISF6yeh9ulg==" saltValue="zCkHnXJ/V1jGAdUpPkPPQw==" spinCount="100000" sheet="1" selectLockedCells="1"/>
  <mergeCells count="42">
    <mergeCell ref="G3:L3"/>
    <mergeCell ref="E34:K34"/>
    <mergeCell ref="E30:K30"/>
    <mergeCell ref="B31:L31"/>
    <mergeCell ref="C4:F4"/>
    <mergeCell ref="C6:F6"/>
    <mergeCell ref="C8:F8"/>
    <mergeCell ref="G7:L7"/>
    <mergeCell ref="G4:L4"/>
    <mergeCell ref="G6:L6"/>
    <mergeCell ref="G8:L8"/>
    <mergeCell ref="B9:L9"/>
    <mergeCell ref="G5:L5"/>
    <mergeCell ref="E15:F15"/>
    <mergeCell ref="E17:F17"/>
    <mergeCell ref="E19:F19"/>
    <mergeCell ref="B2:L2"/>
    <mergeCell ref="B10:L10"/>
    <mergeCell ref="B11:B21"/>
    <mergeCell ref="B23:B26"/>
    <mergeCell ref="E21:F21"/>
    <mergeCell ref="E11:F11"/>
    <mergeCell ref="E12:F12"/>
    <mergeCell ref="E13:F13"/>
    <mergeCell ref="E14:F14"/>
    <mergeCell ref="E16:F16"/>
    <mergeCell ref="E18:F18"/>
    <mergeCell ref="E20:F20"/>
    <mergeCell ref="B3:B8"/>
    <mergeCell ref="C3:F3"/>
    <mergeCell ref="C5:F5"/>
    <mergeCell ref="C7:F7"/>
    <mergeCell ref="E36:K36"/>
    <mergeCell ref="E32:K32"/>
    <mergeCell ref="B29:L29"/>
    <mergeCell ref="J24:J26"/>
    <mergeCell ref="E23:F23"/>
    <mergeCell ref="E25:F25"/>
    <mergeCell ref="E24:F24"/>
    <mergeCell ref="E26:F26"/>
    <mergeCell ref="E28:K28"/>
    <mergeCell ref="B27:L27"/>
  </mergeCells>
  <pageMargins left="0.7" right="0.7" top="0.75" bottom="0.75" header="0.3" footer="0.3"/>
  <pageSetup paperSize="9" scale="40" orientation="portrait" r:id="rId1"/>
  <colBreaks count="1" manualBreakCount="1">
    <brk id="12" max="72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promptTitle="Titel" prompt="Vælg titel... ---&gt;" xr:uid="{6AC22AD9-B234-4362-839B-1989607C7AAB}">
          <x14:formula1>
            <xm:f>Kostpriser!$H$5:$H$18</xm:f>
          </x14:formula1>
          <xm:sqref>E12:F21</xm:sqref>
        </x14:dataValidation>
        <x14:dataValidation type="list" allowBlank="1" showInputMessage="1" showErrorMessage="1" xr:uid="{03DEF8DD-A011-46C9-B219-C1FD075FD384}">
          <x14:formula1>
            <xm:f>Kostpriser!$H$23:$H$29</xm:f>
          </x14:formula1>
          <xm:sqref>E24:F26</xm:sqref>
        </x14:dataValidation>
        <x14:dataValidation type="list" allowBlank="1" showInputMessage="1" showErrorMessage="1" xr:uid="{67F79CBE-278E-4ED8-8A72-77D81FB5C844}">
          <x14:formula1>
            <xm:f>Kostpriser!$H$43:$H$48</xm:f>
          </x14:formula1>
          <xm:sqref>H24:H26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37470-7C21-4166-9803-487800075F55}">
  <sheetPr codeName="Ark5">
    <tabColor theme="0"/>
  </sheetPr>
  <dimension ref="B4:I43"/>
  <sheetViews>
    <sheetView zoomScaleNormal="100" workbookViewId="0">
      <selection activeCell="C7" sqref="C7"/>
    </sheetView>
  </sheetViews>
  <sheetFormatPr defaultRowHeight="15" x14ac:dyDescent="0.25"/>
  <cols>
    <col min="1" max="1" width="5.28515625" customWidth="1"/>
    <col min="2" max="2" width="12.5703125" bestFit="1" customWidth="1"/>
    <col min="3" max="3" width="10.85546875" customWidth="1"/>
    <col min="5" max="5" width="9.140625" customWidth="1"/>
    <col min="6" max="6" width="10.85546875" customWidth="1"/>
    <col min="7" max="7" width="19.85546875" customWidth="1"/>
    <col min="8" max="8" width="5" customWidth="1"/>
    <col min="9" max="9" width="5.28515625" customWidth="1"/>
  </cols>
  <sheetData>
    <row r="4" spans="2:9" ht="15.75" x14ac:dyDescent="0.25">
      <c r="B4" s="229" t="s">
        <v>122</v>
      </c>
      <c r="I4" s="138" t="s">
        <v>140</v>
      </c>
    </row>
    <row r="5" spans="2:9" x14ac:dyDescent="0.25">
      <c r="B5" s="230" t="s">
        <v>123</v>
      </c>
      <c r="I5" s="138" t="s">
        <v>141</v>
      </c>
    </row>
    <row r="6" spans="2:9" x14ac:dyDescent="0.25">
      <c r="B6" s="230" t="s">
        <v>128</v>
      </c>
      <c r="I6" s="138" t="s">
        <v>142</v>
      </c>
    </row>
    <row r="7" spans="2:9" x14ac:dyDescent="0.25">
      <c r="B7" s="230" t="s">
        <v>129</v>
      </c>
    </row>
    <row r="8" spans="2:9" x14ac:dyDescent="0.25">
      <c r="B8" s="230" t="s">
        <v>124</v>
      </c>
      <c r="C8" t="s">
        <v>125</v>
      </c>
    </row>
    <row r="9" spans="2:9" x14ac:dyDescent="0.25">
      <c r="B9" s="230" t="s">
        <v>126</v>
      </c>
      <c r="C9" t="s">
        <v>127</v>
      </c>
    </row>
    <row r="12" spans="2:9" ht="24" x14ac:dyDescent="0.4">
      <c r="B12" s="139" t="s">
        <v>121</v>
      </c>
    </row>
    <row r="14" spans="2:9" x14ac:dyDescent="0.25">
      <c r="B14" t="s">
        <v>130</v>
      </c>
    </row>
    <row r="15" spans="2:9" x14ac:dyDescent="0.25">
      <c r="B15" s="109"/>
      <c r="C15" s="109"/>
      <c r="D15" s="109"/>
      <c r="E15" s="109"/>
      <c r="F15" s="109"/>
      <c r="G15" s="109"/>
      <c r="H15" s="109"/>
    </row>
    <row r="17" spans="2:9" ht="15.75" x14ac:dyDescent="0.25">
      <c r="B17" s="129" t="str">
        <f>'Budget - timer'!G3</f>
        <v>[Indtast opgavenavn]</v>
      </c>
    </row>
    <row r="18" spans="2:9" x14ac:dyDescent="0.25">
      <c r="B18" s="131" t="s">
        <v>203</v>
      </c>
      <c r="D18" s="327" t="str">
        <f>'Budget - timer'!G4</f>
        <v>[Indtast kort beskrivelse af opgave]</v>
      </c>
      <c r="E18" s="327"/>
      <c r="F18" s="327"/>
      <c r="G18" s="327"/>
      <c r="H18" s="132"/>
      <c r="I18" s="132"/>
    </row>
    <row r="19" spans="2:9" x14ac:dyDescent="0.25">
      <c r="D19" s="327"/>
      <c r="E19" s="327"/>
      <c r="F19" s="327"/>
      <c r="G19" s="327"/>
      <c r="H19" s="132"/>
      <c r="I19" s="132"/>
    </row>
    <row r="20" spans="2:9" x14ac:dyDescent="0.25">
      <c r="D20" s="327"/>
      <c r="E20" s="327"/>
      <c r="F20" s="327"/>
      <c r="G20" s="327"/>
      <c r="H20" s="132"/>
      <c r="I20" s="132"/>
    </row>
    <row r="21" spans="2:9" x14ac:dyDescent="0.25">
      <c r="D21" s="327"/>
      <c r="E21" s="327"/>
      <c r="F21" s="327"/>
      <c r="G21" s="327"/>
      <c r="H21" s="132"/>
      <c r="I21" s="132"/>
    </row>
    <row r="22" spans="2:9" x14ac:dyDescent="0.25">
      <c r="D22" s="327"/>
      <c r="E22" s="327"/>
      <c r="F22" s="327"/>
      <c r="G22" s="327"/>
      <c r="H22" s="132"/>
      <c r="I22" s="132"/>
    </row>
    <row r="23" spans="2:9" x14ac:dyDescent="0.25">
      <c r="D23" s="327"/>
      <c r="E23" s="327"/>
      <c r="F23" s="327"/>
      <c r="G23" s="327"/>
      <c r="H23" s="132"/>
      <c r="I23" s="132"/>
    </row>
    <row r="24" spans="2:9" x14ac:dyDescent="0.25">
      <c r="B24" s="130" t="s">
        <v>131</v>
      </c>
    </row>
    <row r="25" spans="2:9" x14ac:dyDescent="0.25">
      <c r="B25" s="325" t="s">
        <v>206</v>
      </c>
      <c r="C25" s="326"/>
      <c r="D25" s="326"/>
      <c r="E25" s="326"/>
      <c r="F25" s="326"/>
      <c r="G25" s="326"/>
      <c r="H25" s="326"/>
      <c r="I25" s="326"/>
    </row>
    <row r="26" spans="2:9" x14ac:dyDescent="0.25">
      <c r="B26" s="325" t="s">
        <v>204</v>
      </c>
      <c r="C26" s="326"/>
      <c r="D26" s="326"/>
      <c r="E26" s="326"/>
      <c r="F26" s="326"/>
      <c r="G26" s="326"/>
      <c r="H26" s="326"/>
      <c r="I26" s="326"/>
    </row>
    <row r="27" spans="2:9" x14ac:dyDescent="0.25">
      <c r="B27" s="325" t="s">
        <v>132</v>
      </c>
      <c r="C27" s="326"/>
      <c r="D27" s="326"/>
      <c r="E27" s="326"/>
      <c r="F27" s="326"/>
      <c r="G27" s="326"/>
      <c r="H27" s="326"/>
      <c r="I27" s="326"/>
    </row>
    <row r="28" spans="2:9" x14ac:dyDescent="0.25">
      <c r="B28" s="325" t="s">
        <v>133</v>
      </c>
      <c r="C28" s="326"/>
      <c r="D28" s="326"/>
      <c r="E28" s="326"/>
      <c r="F28" s="326"/>
      <c r="G28" s="326"/>
      <c r="H28" s="326"/>
      <c r="I28" s="326"/>
    </row>
    <row r="29" spans="2:9" x14ac:dyDescent="0.25">
      <c r="B29" s="133" t="s">
        <v>134</v>
      </c>
    </row>
    <row r="30" spans="2:9" x14ac:dyDescent="0.25">
      <c r="B30" s="133"/>
    </row>
    <row r="31" spans="2:9" x14ac:dyDescent="0.25">
      <c r="B31" s="133"/>
    </row>
    <row r="32" spans="2:9" x14ac:dyDescent="0.25">
      <c r="B32" s="133"/>
    </row>
    <row r="33" spans="2:8" x14ac:dyDescent="0.25">
      <c r="B33" s="119" t="str">
        <f>_xlfn.CONCAT("Opgaven har opstartsdato d. ",'Budget - timer'!G8,".")</f>
        <v>Opgaven har opstartsdato d. [dd-mm-åååå].</v>
      </c>
    </row>
    <row r="34" spans="2:8" x14ac:dyDescent="0.25">
      <c r="B34" s="119"/>
    </row>
    <row r="35" spans="2:8" x14ac:dyDescent="0.25">
      <c r="B35" s="119" t="s">
        <v>167</v>
      </c>
      <c r="E35" t="s">
        <v>168</v>
      </c>
    </row>
    <row r="36" spans="2:8" x14ac:dyDescent="0.25">
      <c r="B36" s="109"/>
      <c r="C36" s="109"/>
      <c r="D36" s="109"/>
      <c r="E36" s="109"/>
      <c r="F36" s="109"/>
      <c r="G36" s="109"/>
      <c r="H36" s="109"/>
    </row>
    <row r="38" spans="2:8" x14ac:dyDescent="0.25">
      <c r="B38" s="119" t="s">
        <v>135</v>
      </c>
      <c r="E38" t="s">
        <v>136</v>
      </c>
      <c r="G38" s="94">
        <f>'Budget - timer'!L36</f>
        <v>5417.4</v>
      </c>
      <c r="H38" t="s">
        <v>137</v>
      </c>
    </row>
    <row r="39" spans="2:8" x14ac:dyDescent="0.25">
      <c r="E39" s="134" t="s">
        <v>138</v>
      </c>
      <c r="F39" s="134"/>
      <c r="G39" s="135">
        <f>G38*0.25</f>
        <v>1354.35</v>
      </c>
      <c r="H39" s="134" t="s">
        <v>137</v>
      </c>
    </row>
    <row r="40" spans="2:8" x14ac:dyDescent="0.25">
      <c r="E40" s="136" t="s">
        <v>139</v>
      </c>
      <c r="F40" s="136"/>
      <c r="G40" s="137">
        <f>G38+G39</f>
        <v>6771.75</v>
      </c>
      <c r="H40" s="136" t="s">
        <v>137</v>
      </c>
    </row>
    <row r="41" spans="2:8" x14ac:dyDescent="0.25">
      <c r="H41" s="94"/>
    </row>
    <row r="42" spans="2:8" x14ac:dyDescent="0.25">
      <c r="H42" s="94"/>
    </row>
    <row r="43" spans="2:8" x14ac:dyDescent="0.25">
      <c r="H43" s="94"/>
    </row>
  </sheetData>
  <mergeCells count="5">
    <mergeCell ref="B25:I25"/>
    <mergeCell ref="B26:I26"/>
    <mergeCell ref="B27:I27"/>
    <mergeCell ref="B28:I28"/>
    <mergeCell ref="D18:G23"/>
  </mergeCells>
  <pageMargins left="0.7" right="0.7" top="0.75" bottom="0.75" header="0.3" footer="0.3"/>
  <pageSetup paperSize="9" scale="9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05208-A658-4D47-9B25-E15B6FD23F0E}">
  <sheetPr>
    <tabColor theme="0"/>
  </sheetPr>
  <dimension ref="B4:I43"/>
  <sheetViews>
    <sheetView zoomScaleNormal="100" workbookViewId="0">
      <selection activeCell="K25" sqref="K25"/>
    </sheetView>
  </sheetViews>
  <sheetFormatPr defaultRowHeight="15" x14ac:dyDescent="0.25"/>
  <cols>
    <col min="1" max="1" width="5.28515625" customWidth="1"/>
    <col min="2" max="2" width="10.28515625" bestFit="1" customWidth="1"/>
    <col min="3" max="3" width="10.85546875" customWidth="1"/>
    <col min="5" max="5" width="9.140625" customWidth="1"/>
    <col min="6" max="6" width="10.85546875" customWidth="1"/>
    <col min="7" max="7" width="19.85546875" customWidth="1"/>
    <col min="8" max="8" width="6.7109375" customWidth="1"/>
    <col min="9" max="9" width="5.28515625" customWidth="1"/>
  </cols>
  <sheetData>
    <row r="4" spans="2:9" ht="15.75" x14ac:dyDescent="0.25">
      <c r="B4" s="129" t="s">
        <v>172</v>
      </c>
      <c r="I4" s="138" t="s">
        <v>140</v>
      </c>
    </row>
    <row r="5" spans="2:9" x14ac:dyDescent="0.25">
      <c r="B5" t="s">
        <v>169</v>
      </c>
      <c r="I5" s="138" t="s">
        <v>141</v>
      </c>
    </row>
    <row r="6" spans="2:9" x14ac:dyDescent="0.25">
      <c r="B6" t="s">
        <v>170</v>
      </c>
      <c r="I6" s="138" t="s">
        <v>142</v>
      </c>
    </row>
    <row r="7" spans="2:9" x14ac:dyDescent="0.25">
      <c r="B7" t="s">
        <v>171</v>
      </c>
    </row>
    <row r="8" spans="2:9" x14ac:dyDescent="0.25">
      <c r="B8" t="s">
        <v>175</v>
      </c>
      <c r="D8" t="s">
        <v>176</v>
      </c>
    </row>
    <row r="9" spans="2:9" x14ac:dyDescent="0.25">
      <c r="B9" t="s">
        <v>173</v>
      </c>
      <c r="D9" t="s">
        <v>174</v>
      </c>
    </row>
    <row r="12" spans="2:9" ht="24" x14ac:dyDescent="0.4">
      <c r="B12" s="139" t="s">
        <v>177</v>
      </c>
    </row>
    <row r="14" spans="2:9" x14ac:dyDescent="0.25">
      <c r="B14" t="s">
        <v>179</v>
      </c>
    </row>
    <row r="15" spans="2:9" x14ac:dyDescent="0.25">
      <c r="B15" s="109"/>
      <c r="C15" s="109"/>
      <c r="D15" s="109"/>
      <c r="E15" s="109"/>
      <c r="F15" s="109"/>
      <c r="G15" s="109"/>
      <c r="H15" s="109"/>
    </row>
    <row r="17" spans="2:9" ht="15.75" x14ac:dyDescent="0.25">
      <c r="B17" s="129" t="str">
        <f>'Budget - timer'!G3</f>
        <v>[Indtast opgavenavn]</v>
      </c>
    </row>
    <row r="18" spans="2:9" x14ac:dyDescent="0.25">
      <c r="B18" s="131" t="s">
        <v>205</v>
      </c>
      <c r="D18" s="327" t="str">
        <f>'Budget - timer'!G4</f>
        <v>[Indtast kort beskrivelse af opgave]</v>
      </c>
      <c r="E18" s="327"/>
      <c r="F18" s="327"/>
      <c r="G18" s="327"/>
      <c r="H18" s="132"/>
      <c r="I18" s="132"/>
    </row>
    <row r="19" spans="2:9" x14ac:dyDescent="0.25">
      <c r="D19" s="327"/>
      <c r="E19" s="327"/>
      <c r="F19" s="327"/>
      <c r="G19" s="327"/>
      <c r="H19" s="132"/>
      <c r="I19" s="132"/>
    </row>
    <row r="20" spans="2:9" x14ac:dyDescent="0.25">
      <c r="D20" s="327"/>
      <c r="E20" s="327"/>
      <c r="F20" s="327"/>
      <c r="G20" s="327"/>
      <c r="H20" s="132"/>
      <c r="I20" s="132"/>
    </row>
    <row r="21" spans="2:9" x14ac:dyDescent="0.25">
      <c r="D21" s="327"/>
      <c r="E21" s="327"/>
      <c r="F21" s="327"/>
      <c r="G21" s="327"/>
      <c r="H21" s="132"/>
      <c r="I21" s="132"/>
    </row>
    <row r="22" spans="2:9" x14ac:dyDescent="0.25">
      <c r="D22" s="327"/>
      <c r="E22" s="327"/>
      <c r="F22" s="327"/>
      <c r="G22" s="327"/>
      <c r="H22" s="132"/>
      <c r="I22" s="132"/>
    </row>
    <row r="23" spans="2:9" x14ac:dyDescent="0.25">
      <c r="D23" s="327"/>
      <c r="E23" s="327"/>
      <c r="F23" s="327"/>
      <c r="G23" s="327"/>
      <c r="H23" s="132"/>
      <c r="I23" s="132"/>
    </row>
    <row r="24" spans="2:9" x14ac:dyDescent="0.25">
      <c r="B24" s="130" t="s">
        <v>178</v>
      </c>
    </row>
    <row r="25" spans="2:9" x14ac:dyDescent="0.25">
      <c r="B25" s="325" t="s">
        <v>207</v>
      </c>
      <c r="C25" s="326"/>
      <c r="D25" s="326"/>
      <c r="E25" s="326"/>
      <c r="F25" s="326"/>
      <c r="G25" s="326"/>
      <c r="H25" s="326"/>
      <c r="I25" s="326"/>
    </row>
    <row r="26" spans="2:9" x14ac:dyDescent="0.25">
      <c r="B26" s="325" t="s">
        <v>208</v>
      </c>
      <c r="C26" s="326"/>
      <c r="D26" s="326"/>
      <c r="E26" s="326"/>
      <c r="F26" s="326"/>
      <c r="G26" s="326"/>
      <c r="H26" s="326"/>
      <c r="I26" s="326"/>
    </row>
    <row r="27" spans="2:9" x14ac:dyDescent="0.25">
      <c r="B27" s="325" t="s">
        <v>184</v>
      </c>
      <c r="C27" s="326"/>
      <c r="D27" s="326"/>
      <c r="E27" s="326"/>
      <c r="F27" s="326"/>
      <c r="G27" s="326"/>
      <c r="H27" s="326"/>
      <c r="I27" s="326"/>
    </row>
    <row r="28" spans="2:9" x14ac:dyDescent="0.25">
      <c r="B28" s="325" t="s">
        <v>185</v>
      </c>
      <c r="C28" s="326"/>
      <c r="D28" s="326"/>
      <c r="E28" s="326"/>
      <c r="F28" s="326"/>
      <c r="G28" s="326"/>
      <c r="H28" s="326"/>
      <c r="I28" s="326"/>
    </row>
    <row r="29" spans="2:9" x14ac:dyDescent="0.25">
      <c r="B29" s="133" t="s">
        <v>183</v>
      </c>
    </row>
    <row r="30" spans="2:9" x14ac:dyDescent="0.25">
      <c r="B30" s="133"/>
    </row>
    <row r="31" spans="2:9" x14ac:dyDescent="0.25">
      <c r="B31" s="133"/>
    </row>
    <row r="32" spans="2:9" x14ac:dyDescent="0.25">
      <c r="B32" s="133"/>
    </row>
    <row r="33" spans="2:8" x14ac:dyDescent="0.25">
      <c r="B33" s="119" t="str">
        <f>_xlfn.CONCAT("The task starts on ",'Budget - timer'!G8,".")</f>
        <v>The task starts on [dd-mm-åååå].</v>
      </c>
    </row>
    <row r="34" spans="2:8" x14ac:dyDescent="0.25">
      <c r="B34" s="119"/>
    </row>
    <row r="35" spans="2:8" x14ac:dyDescent="0.25">
      <c r="B35" s="119" t="s">
        <v>180</v>
      </c>
      <c r="E35" t="s">
        <v>181</v>
      </c>
    </row>
    <row r="36" spans="2:8" x14ac:dyDescent="0.25">
      <c r="B36" s="109"/>
      <c r="C36" s="109"/>
      <c r="D36" s="109"/>
      <c r="E36" s="109"/>
      <c r="F36" s="109"/>
      <c r="G36" s="109"/>
      <c r="H36" s="109"/>
    </row>
    <row r="38" spans="2:8" x14ac:dyDescent="0.25">
      <c r="B38" s="119" t="s">
        <v>182</v>
      </c>
      <c r="E38" t="s">
        <v>136</v>
      </c>
      <c r="G38" s="94">
        <f>'Budget - timer'!L36</f>
        <v>5417.4</v>
      </c>
      <c r="H38" t="s">
        <v>137</v>
      </c>
    </row>
    <row r="39" spans="2:8" x14ac:dyDescent="0.25">
      <c r="E39" s="134" t="s">
        <v>186</v>
      </c>
      <c r="F39" s="134"/>
      <c r="G39" s="135">
        <f>G38*0.25</f>
        <v>1354.35</v>
      </c>
      <c r="H39" s="134" t="s">
        <v>137</v>
      </c>
    </row>
    <row r="40" spans="2:8" x14ac:dyDescent="0.25">
      <c r="E40" s="136" t="s">
        <v>139</v>
      </c>
      <c r="F40" s="136"/>
      <c r="G40" s="137">
        <f>G38+G39</f>
        <v>6771.75</v>
      </c>
      <c r="H40" s="136" t="s">
        <v>137</v>
      </c>
    </row>
    <row r="41" spans="2:8" x14ac:dyDescent="0.25">
      <c r="H41" s="94"/>
    </row>
    <row r="42" spans="2:8" x14ac:dyDescent="0.25">
      <c r="H42" s="94"/>
    </row>
    <row r="43" spans="2:8" x14ac:dyDescent="0.25">
      <c r="H43" s="94"/>
    </row>
  </sheetData>
  <mergeCells count="5">
    <mergeCell ref="D18:G23"/>
    <mergeCell ref="B25:I25"/>
    <mergeCell ref="B26:I26"/>
    <mergeCell ref="B27:I27"/>
    <mergeCell ref="B28:I2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CCCBF-C822-4F2F-82A3-559EE3291C3E}">
  <sheetPr codeName="Ark2">
    <tabColor theme="6" tint="0.59999389629810485"/>
  </sheetPr>
  <dimension ref="A1:R35"/>
  <sheetViews>
    <sheetView workbookViewId="0">
      <selection activeCell="C6" sqref="C6"/>
    </sheetView>
  </sheetViews>
  <sheetFormatPr defaultColWidth="9.140625" defaultRowHeight="15" x14ac:dyDescent="0.25"/>
  <cols>
    <col min="1" max="1" width="0.85546875" customWidth="1"/>
    <col min="2" max="2" width="34.42578125" customWidth="1"/>
    <col min="3" max="3" width="64" customWidth="1"/>
    <col min="4" max="4" width="16.7109375" customWidth="1"/>
    <col min="5" max="5" width="13.5703125" customWidth="1"/>
    <col min="6" max="9" width="13.5703125" style="37" customWidth="1"/>
    <col min="10" max="14" width="13.7109375" style="37" hidden="1" customWidth="1"/>
    <col min="15" max="15" width="17.7109375" style="37" customWidth="1"/>
    <col min="16" max="18" width="14.85546875" customWidth="1"/>
    <col min="19" max="19" width="13.140625" customWidth="1"/>
  </cols>
  <sheetData>
    <row r="1" spans="2:15" ht="4.5" customHeight="1" thickBot="1" x14ac:dyDescent="0.3"/>
    <row r="2" spans="2:15" s="1" customFormat="1" ht="36.75" thickBot="1" x14ac:dyDescent="0.6">
      <c r="B2" s="330" t="s">
        <v>105</v>
      </c>
      <c r="C2" s="331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</row>
    <row r="3" spans="2:15" s="1" customFormat="1" ht="4.5" customHeight="1" thickBot="1" x14ac:dyDescent="0.6">
      <c r="B3" s="73"/>
      <c r="C3" s="74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2:15" s="1" customFormat="1" ht="15" customHeight="1" thickBot="1" x14ac:dyDescent="0.6">
      <c r="B4" s="332" t="s">
        <v>17</v>
      </c>
      <c r="C4" s="333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2:15" s="1" customFormat="1" ht="16.5" customHeight="1" x14ac:dyDescent="0.25">
      <c r="B5" s="75" t="s">
        <v>106</v>
      </c>
      <c r="C5" s="83" t="s">
        <v>37</v>
      </c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2:15" s="1" customFormat="1" ht="16.5" customHeight="1" x14ac:dyDescent="0.25">
      <c r="B6" s="76" t="s">
        <v>107</v>
      </c>
      <c r="C6" s="241" t="s">
        <v>190</v>
      </c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2:15" s="1" customFormat="1" ht="16.5" customHeight="1" x14ac:dyDescent="0.25">
      <c r="B7" s="76" t="s">
        <v>108</v>
      </c>
      <c r="C7" s="242" t="s">
        <v>190</v>
      </c>
      <c r="D7" s="36"/>
      <c r="E7" s="36"/>
      <c r="F7" s="36"/>
      <c r="G7" s="36"/>
      <c r="H7" s="36"/>
      <c r="I7" s="36"/>
      <c r="J7" s="36"/>
      <c r="K7" s="36"/>
      <c r="L7" s="36"/>
      <c r="M7" s="36"/>
    </row>
    <row r="8" spans="2:15" s="1" customFormat="1" ht="16.5" customHeight="1" x14ac:dyDescent="0.25">
      <c r="B8" s="76" t="s">
        <v>109</v>
      </c>
      <c r="C8" s="242" t="s">
        <v>190</v>
      </c>
      <c r="D8" s="36"/>
      <c r="E8" s="36"/>
      <c r="F8" s="36"/>
      <c r="G8" s="36"/>
      <c r="H8" s="36"/>
      <c r="I8" s="36"/>
      <c r="J8" s="36"/>
      <c r="K8" s="36"/>
      <c r="L8" s="36"/>
      <c r="M8" s="36"/>
    </row>
    <row r="9" spans="2:15" s="1" customFormat="1" ht="16.5" customHeight="1" x14ac:dyDescent="0.25">
      <c r="B9" s="76" t="s">
        <v>110</v>
      </c>
      <c r="C9" s="243" t="s">
        <v>191</v>
      </c>
      <c r="D9" s="36"/>
      <c r="E9" s="36"/>
      <c r="F9" s="36"/>
      <c r="G9" s="36"/>
      <c r="H9" s="36"/>
      <c r="I9" s="36"/>
      <c r="J9" s="36"/>
      <c r="K9" s="36"/>
      <c r="L9" s="36"/>
      <c r="M9" s="36"/>
    </row>
    <row r="10" spans="2:15" s="1" customFormat="1" ht="16.5" customHeight="1" x14ac:dyDescent="0.25">
      <c r="B10" s="76" t="s">
        <v>39</v>
      </c>
      <c r="C10" s="84" t="str">
        <f>IF('Budget - timer'!G3="","",'Budget - timer'!G3)</f>
        <v>[Indtast opgavenavn]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</row>
    <row r="11" spans="2:15" s="1" customFormat="1" ht="16.5" customHeight="1" x14ac:dyDescent="0.25">
      <c r="B11" s="76" t="s">
        <v>187</v>
      </c>
      <c r="C11" s="243">
        <v>2025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</row>
    <row r="12" spans="2:15" s="1" customFormat="1" ht="16.5" customHeight="1" x14ac:dyDescent="0.25">
      <c r="B12" s="76" t="s">
        <v>111</v>
      </c>
      <c r="C12" s="84" t="str">
        <f>IF('Budget - timer'!G6="","",'Budget - timer'!G6)</f>
        <v>[Indtast navn SDU bevillingshaver]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</row>
    <row r="13" spans="2:15" s="1" customFormat="1" ht="16.5" customHeight="1" x14ac:dyDescent="0.25">
      <c r="B13" s="76" t="s">
        <v>112</v>
      </c>
      <c r="C13" s="84" t="str">
        <f>IF('Budget - timer'!G5="","",'Budget - timer'!G5)</f>
        <v>[Indtast kunde-/virksomhedsnavn]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</row>
    <row r="14" spans="2:15" s="1" customFormat="1" ht="16.5" customHeight="1" x14ac:dyDescent="0.25">
      <c r="B14" s="76" t="s">
        <v>200</v>
      </c>
      <c r="C14" s="85">
        <f>'Budget - timer'!L36</f>
        <v>5417.4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</row>
    <row r="15" spans="2:15" s="1" customFormat="1" ht="16.5" customHeight="1" thickBot="1" x14ac:dyDescent="0.3">
      <c r="B15" s="77" t="s">
        <v>38</v>
      </c>
      <c r="C15" s="86" t="s">
        <v>41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</row>
    <row r="16" spans="2:15" ht="6" customHeight="1" thickBot="1" x14ac:dyDescent="0.3">
      <c r="B16" s="266"/>
      <c r="C16" s="266"/>
    </row>
    <row r="17" spans="1:18" s="1" customFormat="1" ht="36.75" thickBot="1" x14ac:dyDescent="0.3">
      <c r="B17" s="330" t="s">
        <v>1</v>
      </c>
      <c r="C17" s="334"/>
      <c r="D17" s="334"/>
      <c r="E17" s="334"/>
      <c r="F17" s="334"/>
      <c r="G17" s="334"/>
      <c r="H17" s="334"/>
      <c r="I17" s="334"/>
      <c r="J17" s="334"/>
      <c r="K17" s="334"/>
      <c r="L17" s="334"/>
      <c r="M17" s="334"/>
      <c r="N17" s="334"/>
      <c r="O17" s="331"/>
    </row>
    <row r="18" spans="1:18" s="1" customFormat="1" ht="17.25" customHeight="1" thickBot="1" x14ac:dyDescent="0.3">
      <c r="B18" s="7" t="s">
        <v>113</v>
      </c>
      <c r="C18" s="35" t="s">
        <v>39</v>
      </c>
      <c r="D18" s="106" t="s">
        <v>40</v>
      </c>
      <c r="E18" s="107">
        <f>C11</f>
        <v>2025</v>
      </c>
      <c r="F18" s="107">
        <f>E18+1</f>
        <v>2026</v>
      </c>
      <c r="G18" s="107">
        <f t="shared" ref="G18:N18" si="0">F18+1</f>
        <v>2027</v>
      </c>
      <c r="H18" s="107">
        <f t="shared" si="0"/>
        <v>2028</v>
      </c>
      <c r="I18" s="107">
        <f t="shared" si="0"/>
        <v>2029</v>
      </c>
      <c r="J18" s="107">
        <f t="shared" si="0"/>
        <v>2030</v>
      </c>
      <c r="K18" s="107">
        <f t="shared" si="0"/>
        <v>2031</v>
      </c>
      <c r="L18" s="107">
        <f t="shared" si="0"/>
        <v>2032</v>
      </c>
      <c r="M18" s="107">
        <f t="shared" si="0"/>
        <v>2033</v>
      </c>
      <c r="N18" s="107">
        <f t="shared" si="0"/>
        <v>2034</v>
      </c>
      <c r="O18" s="108" t="s">
        <v>23</v>
      </c>
    </row>
    <row r="19" spans="1:18" s="1" customFormat="1" ht="2.25" customHeight="1" x14ac:dyDescent="0.25">
      <c r="B19" s="335"/>
      <c r="C19" s="336"/>
      <c r="D19" s="336"/>
      <c r="E19" s="336"/>
      <c r="F19" s="336"/>
      <c r="G19" s="336"/>
      <c r="H19" s="336"/>
      <c r="I19" s="336"/>
      <c r="J19" s="336"/>
      <c r="K19" s="336"/>
      <c r="L19" s="336"/>
      <c r="M19" s="336"/>
      <c r="N19" s="336"/>
      <c r="O19" s="336"/>
    </row>
    <row r="20" spans="1:18" ht="2.25" customHeight="1" thickBot="1" x14ac:dyDescent="0.3">
      <c r="B20" s="337"/>
      <c r="C20" s="337"/>
      <c r="D20" s="337"/>
      <c r="E20" s="337"/>
      <c r="F20" s="337"/>
      <c r="G20" s="337"/>
      <c r="H20" s="337"/>
      <c r="I20" s="337"/>
      <c r="J20" s="337"/>
      <c r="K20" s="337"/>
      <c r="L20" s="337"/>
      <c r="M20" s="337"/>
      <c r="N20" s="337"/>
      <c r="O20" s="337"/>
    </row>
    <row r="21" spans="1:18" ht="15" customHeight="1" x14ac:dyDescent="0.25">
      <c r="A21" s="78" t="s">
        <v>41</v>
      </c>
      <c r="B21" s="252" t="s">
        <v>42</v>
      </c>
      <c r="C21" s="88" t="s">
        <v>158</v>
      </c>
      <c r="D21" s="82" t="s">
        <v>43</v>
      </c>
      <c r="E21" s="231">
        <f>(SUM('Budget - timer'!L12:L21))</f>
        <v>2462</v>
      </c>
      <c r="F21" s="231"/>
      <c r="G21" s="231"/>
      <c r="H21" s="231"/>
      <c r="I21" s="231"/>
      <c r="J21" s="96"/>
      <c r="K21" s="96"/>
      <c r="L21" s="96"/>
      <c r="M21" s="96"/>
      <c r="N21" s="96"/>
      <c r="O21" s="97">
        <f t="shared" ref="O21:O26" si="1">SUM(E21:N21)</f>
        <v>2462</v>
      </c>
      <c r="P21" s="95"/>
      <c r="Q21" s="94"/>
      <c r="R21" s="94"/>
    </row>
    <row r="22" spans="1:18" ht="15" customHeight="1" x14ac:dyDescent="0.25">
      <c r="B22" s="89" t="s">
        <v>44</v>
      </c>
      <c r="C22" s="114" t="s">
        <v>116</v>
      </c>
      <c r="D22" s="115" t="s">
        <v>43</v>
      </c>
      <c r="E22" s="232">
        <f>(SUMIF('Budget - timer'!$H$24:$H$26,Budgetark!C22,'Budget - timer'!$L$24:$L$26))</f>
        <v>0</v>
      </c>
      <c r="F22" s="232"/>
      <c r="G22" s="232"/>
      <c r="H22" s="232"/>
      <c r="I22" s="232"/>
      <c r="J22" s="98"/>
      <c r="K22" s="98"/>
      <c r="L22" s="98"/>
      <c r="M22" s="98"/>
      <c r="N22" s="98"/>
      <c r="O22" s="99">
        <f t="shared" si="1"/>
        <v>0</v>
      </c>
      <c r="P22" s="95"/>
      <c r="Q22" s="94"/>
      <c r="R22" s="94"/>
    </row>
    <row r="23" spans="1:18" ht="15" customHeight="1" x14ac:dyDescent="0.25">
      <c r="B23" s="90" t="s">
        <v>44</v>
      </c>
      <c r="C23" s="114" t="s">
        <v>117</v>
      </c>
      <c r="D23" s="115" t="s">
        <v>43</v>
      </c>
      <c r="E23" s="232">
        <f>(SUMIF('Budget - timer'!$H$24:$H$26,Budgetark!C23,'Budget - timer'!$L$24:$L$26))</f>
        <v>0</v>
      </c>
      <c r="F23" s="232"/>
      <c r="G23" s="232"/>
      <c r="H23" s="232"/>
      <c r="I23" s="232"/>
      <c r="J23" s="98"/>
      <c r="K23" s="98"/>
      <c r="L23" s="98"/>
      <c r="M23" s="98"/>
      <c r="N23" s="98"/>
      <c r="O23" s="99">
        <f t="shared" si="1"/>
        <v>0</v>
      </c>
      <c r="P23" s="95"/>
      <c r="Q23" s="94"/>
      <c r="R23" s="94"/>
    </row>
    <row r="24" spans="1:18" x14ac:dyDescent="0.25">
      <c r="B24" s="89" t="s">
        <v>44</v>
      </c>
      <c r="C24" s="114" t="s">
        <v>118</v>
      </c>
      <c r="D24" s="115" t="s">
        <v>43</v>
      </c>
      <c r="E24" s="232">
        <f>(SUMIF('Budget - timer'!$H$24:$H$26,Budgetark!C24,'Budget - timer'!$L$24:$L$26))</f>
        <v>0</v>
      </c>
      <c r="F24" s="232"/>
      <c r="G24" s="232"/>
      <c r="H24" s="232"/>
      <c r="I24" s="232"/>
      <c r="J24" s="98"/>
      <c r="K24" s="98"/>
      <c r="L24" s="98"/>
      <c r="M24" s="98"/>
      <c r="N24" s="98"/>
      <c r="O24" s="99">
        <f t="shared" si="1"/>
        <v>0</v>
      </c>
      <c r="P24" s="95"/>
      <c r="Q24" s="94"/>
      <c r="R24" s="94"/>
    </row>
    <row r="25" spans="1:18" x14ac:dyDescent="0.25">
      <c r="B25" s="89" t="s">
        <v>44</v>
      </c>
      <c r="C25" s="114" t="s">
        <v>119</v>
      </c>
      <c r="D25" s="115" t="s">
        <v>43</v>
      </c>
      <c r="E25" s="232">
        <f>(SUMIF('Budget - timer'!$H$24:$H$26,Budgetark!C25,'Budget - timer'!$L$24:$L$26))</f>
        <v>0</v>
      </c>
      <c r="F25" s="232"/>
      <c r="G25" s="232"/>
      <c r="H25" s="232"/>
      <c r="I25" s="232"/>
      <c r="J25" s="98"/>
      <c r="K25" s="98"/>
      <c r="L25" s="98"/>
      <c r="M25" s="98"/>
      <c r="N25" s="98"/>
      <c r="O25" s="99">
        <f t="shared" si="1"/>
        <v>0</v>
      </c>
      <c r="P25" s="95"/>
      <c r="Q25" s="94"/>
      <c r="R25" s="94"/>
    </row>
    <row r="26" spans="1:18" x14ac:dyDescent="0.25">
      <c r="B26" s="89" t="s">
        <v>44</v>
      </c>
      <c r="C26" s="116" t="s">
        <v>166</v>
      </c>
      <c r="D26" s="115" t="s">
        <v>43</v>
      </c>
      <c r="E26" s="232">
        <f>(SUMIF('Budget - timer'!$H$24:$H$26,Budgetark!C26,'Budget - timer'!$L$24:$L$26))</f>
        <v>0</v>
      </c>
      <c r="F26" s="232"/>
      <c r="G26" s="232"/>
      <c r="H26" s="232"/>
      <c r="I26" s="232"/>
      <c r="J26" s="98"/>
      <c r="K26" s="98"/>
      <c r="L26" s="98"/>
      <c r="M26" s="98"/>
      <c r="N26" s="98"/>
      <c r="O26" s="99">
        <f t="shared" si="1"/>
        <v>0</v>
      </c>
      <c r="P26" s="95"/>
      <c r="Q26" s="94"/>
      <c r="R26" s="94"/>
    </row>
    <row r="27" spans="1:18" ht="6" customHeight="1" x14ac:dyDescent="0.25">
      <c r="B27" s="89"/>
      <c r="C27" s="116"/>
      <c r="D27" s="115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9"/>
      <c r="P27" s="95"/>
      <c r="Q27" s="94"/>
      <c r="R27" s="94"/>
    </row>
    <row r="28" spans="1:18" x14ac:dyDescent="0.25">
      <c r="B28" s="89" t="s">
        <v>45</v>
      </c>
      <c r="C28" s="114" t="s">
        <v>46</v>
      </c>
      <c r="D28" s="115" t="s">
        <v>47</v>
      </c>
      <c r="E28" s="232">
        <f>('Budget - timer'!L34)</f>
        <v>1</v>
      </c>
      <c r="F28" s="232"/>
      <c r="G28" s="232"/>
      <c r="H28" s="232"/>
      <c r="I28" s="232"/>
      <c r="J28" s="98"/>
      <c r="K28" s="98"/>
      <c r="L28" s="98"/>
      <c r="M28" s="98"/>
      <c r="N28" s="98"/>
      <c r="O28" s="99">
        <f>SUM(E28:N28)</f>
        <v>1</v>
      </c>
      <c r="P28" s="94"/>
      <c r="Q28" s="94"/>
      <c r="R28" s="94"/>
    </row>
    <row r="29" spans="1:18" ht="6" customHeight="1" x14ac:dyDescent="0.25">
      <c r="B29" s="90"/>
      <c r="C29" s="114"/>
      <c r="D29" s="115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9"/>
      <c r="P29" s="94"/>
      <c r="Q29" s="94"/>
      <c r="R29" s="94"/>
    </row>
    <row r="30" spans="1:18" x14ac:dyDescent="0.25">
      <c r="B30" s="90" t="s">
        <v>48</v>
      </c>
      <c r="C30" s="114" t="s">
        <v>49</v>
      </c>
      <c r="D30" s="115" t="s">
        <v>50</v>
      </c>
      <c r="E30" s="233">
        <f>(SUM(E22:E26)+E21)*Kostpriser!$I$40</f>
        <v>2954.4</v>
      </c>
      <c r="F30" s="233">
        <f>(SUM(F22:F26)+F21)*Kostpriser!$I$40</f>
        <v>0</v>
      </c>
      <c r="G30" s="233">
        <f>(SUM(G22:G26)+G21)*Kostpriser!$I$40</f>
        <v>0</v>
      </c>
      <c r="H30" s="233">
        <f>(SUM(H22:H26)+H21)*Kostpriser!$I$40</f>
        <v>0</v>
      </c>
      <c r="I30" s="233">
        <f>(SUM(I22:I26)+I21)*Kostpriser!$I$40</f>
        <v>0</v>
      </c>
      <c r="J30" s="112">
        <f>(SUM(J22:J26)+J21)*Kostpriser!$I$40</f>
        <v>0</v>
      </c>
      <c r="K30" s="112">
        <f>(SUM(K22:K26)+K21)*Kostpriser!$I$40</f>
        <v>0</v>
      </c>
      <c r="L30" s="112">
        <f>(SUM(L22:L26)+L21)*Kostpriser!$I$40</f>
        <v>0</v>
      </c>
      <c r="M30" s="112">
        <f>(SUM(M22:M26)+M21)*Kostpriser!$I$40</f>
        <v>0</v>
      </c>
      <c r="N30" s="112">
        <f>(SUM(N22:N26)+N21)*Kostpriser!$I$40</f>
        <v>0</v>
      </c>
      <c r="O30" s="113">
        <f>SUM(E30:N30)</f>
        <v>2954.4</v>
      </c>
      <c r="P30" s="94"/>
      <c r="Q30" s="94"/>
      <c r="R30" s="94"/>
    </row>
    <row r="31" spans="1:18" ht="4.5" customHeight="1" x14ac:dyDescent="0.25">
      <c r="A31" s="79" t="s">
        <v>120</v>
      </c>
      <c r="B31" s="91"/>
      <c r="C31" s="117"/>
      <c r="D31" s="118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1"/>
      <c r="P31" s="94"/>
      <c r="Q31" s="94"/>
      <c r="R31" s="94"/>
    </row>
    <row r="32" spans="1:18" ht="17.25" customHeight="1" thickBot="1" x14ac:dyDescent="0.3">
      <c r="A32" s="79" t="s">
        <v>0</v>
      </c>
      <c r="B32" s="92" t="s">
        <v>23</v>
      </c>
      <c r="C32" s="93"/>
      <c r="D32" s="87"/>
      <c r="E32" s="110">
        <f>SUM(E21:E30)</f>
        <v>5417.4</v>
      </c>
      <c r="F32" s="110">
        <f t="shared" ref="F32:N32" si="2">SUM(F21:F31)</f>
        <v>0</v>
      </c>
      <c r="G32" s="110">
        <f t="shared" si="2"/>
        <v>0</v>
      </c>
      <c r="H32" s="110">
        <f t="shared" si="2"/>
        <v>0</v>
      </c>
      <c r="I32" s="110">
        <f t="shared" si="2"/>
        <v>0</v>
      </c>
      <c r="J32" s="110">
        <f t="shared" si="2"/>
        <v>0</v>
      </c>
      <c r="K32" s="110">
        <f t="shared" si="2"/>
        <v>0</v>
      </c>
      <c r="L32" s="110">
        <f t="shared" si="2"/>
        <v>0</v>
      </c>
      <c r="M32" s="110">
        <f t="shared" si="2"/>
        <v>0</v>
      </c>
      <c r="N32" s="110">
        <f t="shared" si="2"/>
        <v>0</v>
      </c>
      <c r="O32" s="111">
        <f>SUM(E32:N32)</f>
        <v>5417.4</v>
      </c>
      <c r="Q32" s="94"/>
      <c r="R32" s="94"/>
    </row>
    <row r="33" spans="2:18" x14ac:dyDescent="0.25">
      <c r="E33" s="328" t="str">
        <f>IF(O32='Budget - timer'!L36,"","Totalen stemmer ikke med det beløb der skal budgetteres. Differencen er:")</f>
        <v/>
      </c>
      <c r="F33" s="329"/>
      <c r="G33" s="329"/>
      <c r="H33" s="329"/>
      <c r="I33" s="329"/>
      <c r="J33" s="103"/>
      <c r="K33" s="103"/>
      <c r="L33" s="103"/>
      <c r="M33" s="103"/>
      <c r="N33" s="103"/>
      <c r="O33" s="104" t="str">
        <f>IF(O32='Budget - timer'!L36,"",'Budget - timer'!L36-Budgetark!O32)</f>
        <v/>
      </c>
      <c r="Q33" s="102"/>
      <c r="R33" s="94"/>
    </row>
    <row r="34" spans="2:18" x14ac:dyDescent="0.25">
      <c r="P34" s="94"/>
      <c r="Q34" s="94"/>
      <c r="R34" s="94"/>
    </row>
    <row r="35" spans="2:18" ht="15.75" x14ac:dyDescent="0.25">
      <c r="B35" s="38"/>
    </row>
  </sheetData>
  <sheetProtection algorithmName="SHA-512" hashValue="eQvYQCEXYM+Pbr0bks7Gm5+xpn8paXw/kvtPZsq5KOTYsoGAnSU6iV8jBevCbqMErABbmjFmpxY/RfyO1xKpvQ==" saltValue="zyT8qbJNPuzmeu0EDZ0A7g==" spinCount="100000" sheet="1" selectLockedCells="1"/>
  <mergeCells count="6">
    <mergeCell ref="B16:C16"/>
    <mergeCell ref="E33:I33"/>
    <mergeCell ref="B2:C2"/>
    <mergeCell ref="B4:C4"/>
    <mergeCell ref="B17:O17"/>
    <mergeCell ref="B19:O20"/>
  </mergeCells>
  <phoneticPr fontId="32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greaterThan" id="{E49C508C-2190-453C-812E-F04B2EF17B50}">
            <xm:f>'Budget - timer'!#REF!</xm:f>
            <x14:dxf>
              <font>
                <b/>
                <i val="0"/>
                <color rgb="FFC00000"/>
              </font>
            </x14:dxf>
          </x14:cfRule>
          <x14:cfRule type="cellIs" priority="11" operator="lessThan" id="{7B911E64-E977-4EBE-B5F8-D205567F96FB}">
            <xm:f>'Budget - timer'!#REF!</xm:f>
            <x14:dxf>
              <font>
                <b/>
                <i val="0"/>
                <color rgb="FFC00000"/>
              </font>
            </x14:dxf>
          </x14:cfRule>
          <x14:cfRule type="expression" priority="12" id="{C559A767-30B0-41ED-86B9-5A3BAD94F845}">
            <xm:f>'Budget - timer'!#REF!</xm:f>
            <x14:dxf>
              <font>
                <b/>
                <i val="0"/>
                <strike val="0"/>
              </font>
            </x14:dxf>
          </x14:cfRule>
          <xm:sqref>O32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536A1-692C-4D7E-ABFF-03AB43748C58}">
  <sheetPr codeName="Ark3">
    <tabColor theme="3" tint="0.79998168889431442"/>
  </sheetPr>
  <dimension ref="B1:H55"/>
  <sheetViews>
    <sheetView zoomScaleNormal="100" workbookViewId="0">
      <selection activeCell="C16" sqref="C16"/>
    </sheetView>
  </sheetViews>
  <sheetFormatPr defaultRowHeight="15" x14ac:dyDescent="0.25"/>
  <cols>
    <col min="1" max="1" width="0.85546875" customWidth="1"/>
    <col min="2" max="2" width="59.85546875" customWidth="1"/>
    <col min="3" max="3" width="34.7109375" customWidth="1"/>
    <col min="4" max="4" width="21.140625" customWidth="1"/>
    <col min="5" max="5" width="24.85546875" customWidth="1"/>
    <col min="6" max="6" width="28.42578125" customWidth="1"/>
    <col min="7" max="7" width="21.5703125" customWidth="1"/>
    <col min="8" max="8" width="11.5703125" bestFit="1" customWidth="1"/>
  </cols>
  <sheetData>
    <row r="1" spans="2:8" ht="4.5" customHeight="1" thickBot="1" x14ac:dyDescent="0.3"/>
    <row r="2" spans="2:8" ht="36.75" thickBot="1" x14ac:dyDescent="0.3">
      <c r="B2" s="338" t="s">
        <v>150</v>
      </c>
      <c r="C2" s="339"/>
    </row>
    <row r="3" spans="2:8" x14ac:dyDescent="0.25">
      <c r="B3" s="144" t="s">
        <v>21</v>
      </c>
      <c r="C3" s="145">
        <f>'Budget - timer'!L28</f>
        <v>2462</v>
      </c>
    </row>
    <row r="4" spans="2:8" x14ac:dyDescent="0.25">
      <c r="B4" s="146" t="s">
        <v>159</v>
      </c>
      <c r="C4" s="147">
        <f>'Budget - timer'!L30</f>
        <v>2954.4</v>
      </c>
    </row>
    <row r="5" spans="2:8" x14ac:dyDescent="0.25">
      <c r="B5" s="194" t="s">
        <v>25</v>
      </c>
      <c r="C5" s="147">
        <f>'Budget - timer'!L34</f>
        <v>1</v>
      </c>
    </row>
    <row r="6" spans="2:8" x14ac:dyDescent="0.25">
      <c r="B6" s="193" t="s">
        <v>23</v>
      </c>
      <c r="C6" s="143">
        <f>SUM(C3:C5)</f>
        <v>5417.4</v>
      </c>
    </row>
    <row r="7" spans="2:8" ht="3" customHeight="1" x14ac:dyDescent="0.25">
      <c r="B7" s="148"/>
      <c r="C7" s="149"/>
    </row>
    <row r="8" spans="2:8" ht="15.75" customHeight="1" thickBot="1" x14ac:dyDescent="0.3">
      <c r="B8" s="164" t="s">
        <v>24</v>
      </c>
      <c r="C8" s="189">
        <f>0.1*C6</f>
        <v>541.74</v>
      </c>
      <c r="D8" s="142"/>
      <c r="E8" s="142"/>
    </row>
    <row r="9" spans="2:8" ht="7.5" customHeight="1" thickBot="1" x14ac:dyDescent="0.3">
      <c r="F9" s="140"/>
      <c r="G9" s="141"/>
      <c r="H9" s="105"/>
    </row>
    <row r="10" spans="2:8" ht="36.75" thickBot="1" x14ac:dyDescent="0.3">
      <c r="B10" s="340" t="s">
        <v>30</v>
      </c>
      <c r="C10" s="341"/>
      <c r="D10" s="341"/>
      <c r="E10" s="342"/>
    </row>
    <row r="11" spans="2:8" ht="4.5" customHeight="1" thickBot="1" x14ac:dyDescent="0.3">
      <c r="B11" s="171"/>
      <c r="C11" s="1"/>
      <c r="D11" s="1"/>
      <c r="E11" s="172"/>
    </row>
    <row r="12" spans="2:8" ht="15.75" x14ac:dyDescent="0.25">
      <c r="B12" s="348" t="s">
        <v>147</v>
      </c>
      <c r="C12" s="349"/>
      <c r="D12" s="349"/>
      <c r="E12" s="350"/>
    </row>
    <row r="13" spans="2:8" x14ac:dyDescent="0.25">
      <c r="B13" s="351" t="s">
        <v>31</v>
      </c>
      <c r="C13" s="352"/>
      <c r="D13" s="158"/>
      <c r="E13" s="159">
        <f>C5-C8</f>
        <v>-540.74</v>
      </c>
      <c r="G13" s="151"/>
    </row>
    <row r="14" spans="2:8" ht="3" customHeight="1" thickBot="1" x14ac:dyDescent="0.3">
      <c r="B14" s="168"/>
      <c r="C14" s="4"/>
      <c r="D14" s="169"/>
      <c r="E14" s="170"/>
      <c r="G14" s="151"/>
    </row>
    <row r="15" spans="2:8" ht="15.75" thickBot="1" x14ac:dyDescent="0.3">
      <c r="B15" s="254" t="s">
        <v>32</v>
      </c>
      <c r="C15" s="255" t="s">
        <v>33</v>
      </c>
      <c r="D15" s="256" t="s">
        <v>21</v>
      </c>
      <c r="E15" s="257">
        <v>5000</v>
      </c>
      <c r="G15" s="150"/>
    </row>
    <row r="16" spans="2:8" ht="15.75" thickBot="1" x14ac:dyDescent="0.3">
      <c r="B16" s="254" t="s">
        <v>34</v>
      </c>
      <c r="C16" s="255" t="s">
        <v>35</v>
      </c>
      <c r="D16" s="256" t="s">
        <v>22</v>
      </c>
      <c r="E16" s="257">
        <v>5000</v>
      </c>
      <c r="G16" s="150"/>
    </row>
    <row r="17" spans="2:7" x14ac:dyDescent="0.25">
      <c r="B17" s="254" t="s">
        <v>149</v>
      </c>
      <c r="C17" s="255"/>
      <c r="D17" s="256" t="s">
        <v>21</v>
      </c>
      <c r="E17" s="258">
        <f>+SUM(E25:E34)</f>
        <v>612</v>
      </c>
      <c r="G17" s="150"/>
    </row>
    <row r="18" spans="2:7" x14ac:dyDescent="0.25">
      <c r="B18" s="254" t="s">
        <v>144</v>
      </c>
      <c r="C18" s="255"/>
      <c r="D18" s="256" t="s">
        <v>21</v>
      </c>
      <c r="E18" s="258">
        <v>3500</v>
      </c>
      <c r="G18" s="150"/>
    </row>
    <row r="19" spans="2:7" x14ac:dyDescent="0.25">
      <c r="B19" s="259"/>
      <c r="C19" s="260"/>
      <c r="D19" s="261"/>
      <c r="E19" s="262"/>
    </row>
    <row r="20" spans="2:7" x14ac:dyDescent="0.25">
      <c r="B20" s="259"/>
      <c r="C20" s="260"/>
      <c r="D20" s="261"/>
      <c r="E20" s="262"/>
    </row>
    <row r="21" spans="2:7" ht="15.75" thickBot="1" x14ac:dyDescent="0.3">
      <c r="B21" s="195" t="s">
        <v>36</v>
      </c>
      <c r="C21" s="182"/>
      <c r="D21" s="166"/>
      <c r="E21" s="167">
        <f>+E13-SUM(E15:E20)</f>
        <v>-14652.74</v>
      </c>
    </row>
    <row r="22" spans="2:7" ht="4.5" customHeight="1" thickBot="1" x14ac:dyDescent="0.3">
      <c r="B22" s="1"/>
      <c r="C22" s="1"/>
      <c r="D22" s="1"/>
      <c r="E22" s="1"/>
    </row>
    <row r="23" spans="2:7" ht="15.75" customHeight="1" thickBot="1" x14ac:dyDescent="0.3">
      <c r="B23" s="343" t="s">
        <v>145</v>
      </c>
      <c r="C23" s="344"/>
      <c r="D23" s="344"/>
      <c r="E23" s="345"/>
    </row>
    <row r="24" spans="2:7" ht="15.75" customHeight="1" thickBot="1" x14ac:dyDescent="0.3">
      <c r="B24" s="152" t="s">
        <v>8</v>
      </c>
      <c r="C24" s="153" t="s">
        <v>3</v>
      </c>
      <c r="D24" s="165" t="s">
        <v>146</v>
      </c>
      <c r="E24" s="154" t="s">
        <v>29</v>
      </c>
    </row>
    <row r="25" spans="2:7" ht="15.75" customHeight="1" x14ac:dyDescent="0.25">
      <c r="B25" s="196" t="str">
        <f>IF('Budget - timer'!E12="Vælg titel…","",'Budget - timer'!E12)</f>
        <v>Professor</v>
      </c>
      <c r="C25" s="183" t="str">
        <f>IF('Budget - timer'!G12=0,"",'Budget - timer'!G12)</f>
        <v>[Indtast navn]</v>
      </c>
      <c r="D25" s="234">
        <v>1</v>
      </c>
      <c r="E25" s="155">
        <f>D25*'Budget - timer'!K12</f>
        <v>612</v>
      </c>
    </row>
    <row r="26" spans="2:7" ht="15.75" customHeight="1" x14ac:dyDescent="0.25">
      <c r="B26" s="197" t="str">
        <f>IF('Budget - timer'!E13="Vælg titel…","",'Budget - timer'!E13)</f>
        <v>Post Doc</v>
      </c>
      <c r="C26" s="184" t="str">
        <f>IF('Budget - timer'!G13=0,"",'Budget - timer'!G13)</f>
        <v/>
      </c>
      <c r="D26" s="235">
        <v>0</v>
      </c>
      <c r="E26" s="156">
        <f>D26*'Budget - timer'!K13</f>
        <v>0</v>
      </c>
    </row>
    <row r="27" spans="2:7" ht="15.75" customHeight="1" x14ac:dyDescent="0.25">
      <c r="B27" s="197" t="str">
        <f>IF('Budget - timer'!E14="Vælg titel…","",'Budget - timer'!E14)</f>
        <v/>
      </c>
      <c r="C27" s="184" t="str">
        <f>IF('Budget - timer'!G14=0,"",'Budget - timer'!G14)</f>
        <v/>
      </c>
      <c r="D27" s="235"/>
      <c r="E27" s="156">
        <f>D27*'Budget - timer'!K14</f>
        <v>0</v>
      </c>
    </row>
    <row r="28" spans="2:7" ht="15.75" customHeight="1" x14ac:dyDescent="0.25">
      <c r="B28" s="197" t="str">
        <f>IF('Budget - timer'!E15="Vælg titel…","",'Budget - timer'!E15)</f>
        <v/>
      </c>
      <c r="C28" s="184" t="str">
        <f>IF('Budget - timer'!G15=0,"",'Budget - timer'!G15)</f>
        <v/>
      </c>
      <c r="D28" s="235"/>
      <c r="E28" s="156">
        <f>D28*'Budget - timer'!K15</f>
        <v>0</v>
      </c>
    </row>
    <row r="29" spans="2:7" ht="15.75" customHeight="1" x14ac:dyDescent="0.25">
      <c r="B29" s="197" t="str">
        <f>IF('Budget - timer'!E16="Vælg titel…","",'Budget - timer'!E16)</f>
        <v/>
      </c>
      <c r="C29" s="184" t="str">
        <f>IF('Budget - timer'!G16=0,"",'Budget - timer'!G16)</f>
        <v/>
      </c>
      <c r="D29" s="235"/>
      <c r="E29" s="156">
        <f>D29*'Budget - timer'!K16</f>
        <v>0</v>
      </c>
    </row>
    <row r="30" spans="2:7" ht="15.75" customHeight="1" x14ac:dyDescent="0.25">
      <c r="B30" s="197" t="str">
        <f>IF('Budget - timer'!E17="Vælg titel…","",'Budget - timer'!E17)</f>
        <v/>
      </c>
      <c r="C30" s="184" t="str">
        <f>IF('Budget - timer'!G17=0,"",'Budget - timer'!G17)</f>
        <v/>
      </c>
      <c r="D30" s="235"/>
      <c r="E30" s="156">
        <f>D30*'Budget - timer'!K17</f>
        <v>0</v>
      </c>
    </row>
    <row r="31" spans="2:7" ht="15.75" customHeight="1" x14ac:dyDescent="0.25">
      <c r="B31" s="197" t="str">
        <f>IF('Budget - timer'!E18="Vælg titel…","",'Budget - timer'!E18)</f>
        <v/>
      </c>
      <c r="C31" s="184" t="str">
        <f>IF('Budget - timer'!G18=0,"",'Budget - timer'!G18)</f>
        <v/>
      </c>
      <c r="D31" s="235"/>
      <c r="E31" s="156">
        <f>D31*'Budget - timer'!K18</f>
        <v>0</v>
      </c>
    </row>
    <row r="32" spans="2:7" ht="15.75" customHeight="1" x14ac:dyDescent="0.25">
      <c r="B32" s="197" t="str">
        <f>IF('Budget - timer'!E19="Vælg titel…","",'Budget - timer'!E19)</f>
        <v/>
      </c>
      <c r="C32" s="184" t="str">
        <f>IF('Budget - timer'!G19=0,"",'Budget - timer'!G19)</f>
        <v/>
      </c>
      <c r="D32" s="235"/>
      <c r="E32" s="156">
        <f>D32*'Budget - timer'!K19</f>
        <v>0</v>
      </c>
    </row>
    <row r="33" spans="2:5" ht="15.75" customHeight="1" x14ac:dyDescent="0.25">
      <c r="B33" s="197" t="str">
        <f>IF('Budget - timer'!E20="Vælg titel…","",'Budget - timer'!E20)</f>
        <v/>
      </c>
      <c r="C33" s="184" t="str">
        <f>IF('Budget - timer'!G20=0,"",'Budget - timer'!G20)</f>
        <v/>
      </c>
      <c r="D33" s="235"/>
      <c r="E33" s="156">
        <f>D33*'Budget - timer'!K20</f>
        <v>0</v>
      </c>
    </row>
    <row r="34" spans="2:5" ht="15.75" customHeight="1" thickBot="1" x14ac:dyDescent="0.3">
      <c r="B34" s="198" t="str">
        <f>IF('Budget - timer'!E21="Vælg titel…","",'Budget - timer'!E21)</f>
        <v/>
      </c>
      <c r="C34" s="185" t="str">
        <f>IF('Budget - timer'!G21=0,"",'Budget - timer'!G21)</f>
        <v/>
      </c>
      <c r="D34" s="236"/>
      <c r="E34" s="157">
        <f>D34*'Budget - timer'!K21</f>
        <v>0</v>
      </c>
    </row>
    <row r="35" spans="2:5" ht="9" customHeight="1" thickBot="1" x14ac:dyDescent="0.3">
      <c r="B35" s="1"/>
      <c r="C35" s="1"/>
      <c r="D35" s="1"/>
      <c r="E35" s="1"/>
    </row>
    <row r="36" spans="2:5" ht="36.75" thickBot="1" x14ac:dyDescent="0.3">
      <c r="B36" s="353" t="s">
        <v>148</v>
      </c>
      <c r="C36" s="354"/>
      <c r="D36" s="354"/>
      <c r="E36" s="355"/>
    </row>
    <row r="37" spans="2:5" ht="4.5" customHeight="1" thickBot="1" x14ac:dyDescent="0.3">
      <c r="B37" s="346"/>
      <c r="C37" s="347"/>
      <c r="D37" s="347"/>
      <c r="E37" s="347"/>
    </row>
    <row r="38" spans="2:5" ht="15" customHeight="1" thickBot="1" x14ac:dyDescent="0.3">
      <c r="B38" s="343" t="str">
        <f>'Budget - timer'!B11</f>
        <v>Løn til projektmedarbejdere</v>
      </c>
      <c r="C38" s="344"/>
      <c r="D38" s="344"/>
      <c r="E38" s="345"/>
    </row>
    <row r="39" spans="2:5" ht="15.75" thickBot="1" x14ac:dyDescent="0.3">
      <c r="B39" s="160" t="s">
        <v>26</v>
      </c>
      <c r="C39" s="161" t="s">
        <v>3</v>
      </c>
      <c r="D39" s="162" t="s">
        <v>27</v>
      </c>
      <c r="E39" s="163" t="s">
        <v>28</v>
      </c>
    </row>
    <row r="40" spans="2:5" x14ac:dyDescent="0.25">
      <c r="B40" s="199" t="str">
        <f>IF('Budget - timer'!E12="Vælg titel…","",'Budget - timer'!E12)</f>
        <v>Professor</v>
      </c>
      <c r="C40" s="186" t="str">
        <f>IF('Budget - timer'!G12="","",'Budget - timer'!G12)</f>
        <v>[Indtast navn]</v>
      </c>
      <c r="D40" s="179">
        <f>'Budget - timer'!J12</f>
        <v>1</v>
      </c>
      <c r="E40" s="190">
        <f>'Budget - timer'!L12</f>
        <v>612</v>
      </c>
    </row>
    <row r="41" spans="2:5" x14ac:dyDescent="0.25">
      <c r="B41" s="200" t="str">
        <f>IF('Budget - timer'!E13="Vælg titel…","",'Budget - timer'!E13)</f>
        <v>Post Doc</v>
      </c>
      <c r="C41" s="187" t="str">
        <f>IF('Budget - timer'!G13="","",'Budget - timer'!G13)</f>
        <v/>
      </c>
      <c r="D41" s="181">
        <f>'Budget - timer'!J13</f>
        <v>5</v>
      </c>
      <c r="E41" s="191">
        <f>'Budget - timer'!L13</f>
        <v>1850</v>
      </c>
    </row>
    <row r="42" spans="2:5" x14ac:dyDescent="0.25">
      <c r="B42" s="200" t="str">
        <f>IF('Budget - timer'!E14="Vælg titel…","",'Budget - timer'!E14)</f>
        <v/>
      </c>
      <c r="C42" s="187" t="str">
        <f>IF('Budget - timer'!G14="","",'Budget - timer'!G14)</f>
        <v/>
      </c>
      <c r="D42" s="181" t="str">
        <f>'Budget - timer'!J14</f>
        <v/>
      </c>
      <c r="E42" s="191" t="str">
        <f>'Budget - timer'!L14</f>
        <v>0</v>
      </c>
    </row>
    <row r="43" spans="2:5" x14ac:dyDescent="0.25">
      <c r="B43" s="200" t="str">
        <f>IF('Budget - timer'!E15="Vælg titel…","",'Budget - timer'!E15)</f>
        <v/>
      </c>
      <c r="C43" s="187" t="str">
        <f>IF('Budget - timer'!G15="","",'Budget - timer'!G15)</f>
        <v/>
      </c>
      <c r="D43" s="181" t="str">
        <f>'Budget - timer'!J15</f>
        <v/>
      </c>
      <c r="E43" s="191" t="str">
        <f>'Budget - timer'!L15</f>
        <v>0</v>
      </c>
    </row>
    <row r="44" spans="2:5" x14ac:dyDescent="0.25">
      <c r="B44" s="200" t="str">
        <f>IF('Budget - timer'!E16="Vælg titel…","",'Budget - timer'!E16)</f>
        <v/>
      </c>
      <c r="C44" s="187" t="str">
        <f>IF('Budget - timer'!G16="","",'Budget - timer'!G16)</f>
        <v/>
      </c>
      <c r="D44" s="181" t="str">
        <f>'Budget - timer'!J16</f>
        <v/>
      </c>
      <c r="E44" s="191" t="str">
        <f>'Budget - timer'!L16</f>
        <v>0</v>
      </c>
    </row>
    <row r="45" spans="2:5" x14ac:dyDescent="0.25">
      <c r="B45" s="200" t="str">
        <f>IF('Budget - timer'!E17="Vælg titel…","",'Budget - timer'!E17)</f>
        <v/>
      </c>
      <c r="C45" s="187" t="str">
        <f>IF('Budget - timer'!G17="","",'Budget - timer'!G17)</f>
        <v/>
      </c>
      <c r="D45" s="181" t="str">
        <f>'Budget - timer'!J17</f>
        <v/>
      </c>
      <c r="E45" s="191" t="str">
        <f>'Budget - timer'!L17</f>
        <v>0</v>
      </c>
    </row>
    <row r="46" spans="2:5" x14ac:dyDescent="0.25">
      <c r="B46" s="200" t="str">
        <f>IF('Budget - timer'!E18="Vælg titel…","",'Budget - timer'!E18)</f>
        <v/>
      </c>
      <c r="C46" s="187" t="str">
        <f>IF('Budget - timer'!G18="","",'Budget - timer'!G18)</f>
        <v/>
      </c>
      <c r="D46" s="181" t="str">
        <f>'Budget - timer'!J18</f>
        <v/>
      </c>
      <c r="E46" s="191" t="str">
        <f>'Budget - timer'!L18</f>
        <v>0</v>
      </c>
    </row>
    <row r="47" spans="2:5" x14ac:dyDescent="0.25">
      <c r="B47" s="200" t="str">
        <f>IF('Budget - timer'!E19="Vælg titel…","",'Budget - timer'!E19)</f>
        <v/>
      </c>
      <c r="C47" s="187" t="str">
        <f>IF('Budget - timer'!G19="","",'Budget - timer'!G19)</f>
        <v/>
      </c>
      <c r="D47" s="181" t="str">
        <f>'Budget - timer'!J19</f>
        <v/>
      </c>
      <c r="E47" s="191" t="str">
        <f>'Budget - timer'!L19</f>
        <v>0</v>
      </c>
    </row>
    <row r="48" spans="2:5" x14ac:dyDescent="0.25">
      <c r="B48" s="200" t="str">
        <f>IF('Budget - timer'!E20="Vælg titel…","",'Budget - timer'!E20)</f>
        <v/>
      </c>
      <c r="C48" s="187" t="str">
        <f>IF('Budget - timer'!G20="","",'Budget - timer'!G20)</f>
        <v/>
      </c>
      <c r="D48" s="181" t="str">
        <f>'Budget - timer'!J20</f>
        <v/>
      </c>
      <c r="E48" s="191" t="str">
        <f>'Budget - timer'!L20</f>
        <v>0</v>
      </c>
    </row>
    <row r="49" spans="2:5" ht="15.75" thickBot="1" x14ac:dyDescent="0.3">
      <c r="B49" s="201" t="str">
        <f>IF('Budget - timer'!E21="Vælg titel…","",'Budget - timer'!E21)</f>
        <v/>
      </c>
      <c r="C49" s="188" t="str">
        <f>IF('Budget - timer'!G21="","",'Budget - timer'!G21)</f>
        <v/>
      </c>
      <c r="D49" s="180" t="str">
        <f>'Budget - timer'!J21</f>
        <v/>
      </c>
      <c r="E49" s="192" t="str">
        <f>'Budget - timer'!L21</f>
        <v>0</v>
      </c>
    </row>
    <row r="50" spans="2:5" ht="4.5" customHeight="1" thickBot="1" x14ac:dyDescent="0.3"/>
    <row r="51" spans="2:5" ht="16.5" thickBot="1" x14ac:dyDescent="0.3">
      <c r="B51" s="343" t="s">
        <v>152</v>
      </c>
      <c r="C51" s="344"/>
      <c r="D51" s="344"/>
      <c r="E51" s="345"/>
    </row>
    <row r="52" spans="2:5" ht="15.75" thickBot="1" x14ac:dyDescent="0.3">
      <c r="B52" s="203" t="s">
        <v>153</v>
      </c>
      <c r="C52" s="204" t="s">
        <v>3</v>
      </c>
      <c r="D52" s="205" t="s">
        <v>27</v>
      </c>
      <c r="E52" s="202" t="s">
        <v>28</v>
      </c>
    </row>
    <row r="53" spans="2:5" x14ac:dyDescent="0.25">
      <c r="B53" s="199" t="str">
        <f>IF('Budget - timer'!E24="Vælg titel…","",'Budget - timer'!E24)</f>
        <v/>
      </c>
      <c r="C53" s="186" t="str">
        <f>IF('Budget - timer'!G24="","",'Budget - timer'!G24)</f>
        <v>[Indtast navn]</v>
      </c>
      <c r="D53" s="179">
        <f>'Budget - timer'!I24</f>
        <v>0</v>
      </c>
      <c r="E53" s="190" t="str">
        <f>'Budget - timer'!L24</f>
        <v>0</v>
      </c>
    </row>
    <row r="54" spans="2:5" x14ac:dyDescent="0.25">
      <c r="B54" s="200" t="str">
        <f>IF('Budget - timer'!E25="Vælg titel…","",'Budget - timer'!E25)</f>
        <v/>
      </c>
      <c r="C54" s="187" t="str">
        <f>IF('Budget - timer'!G25="","",'Budget - timer'!G25)</f>
        <v/>
      </c>
      <c r="D54" s="181">
        <f>'Budget - timer'!I25</f>
        <v>0</v>
      </c>
      <c r="E54" s="191" t="str">
        <f>'Budget - timer'!L25</f>
        <v>0</v>
      </c>
    </row>
    <row r="55" spans="2:5" ht="15.75" thickBot="1" x14ac:dyDescent="0.3">
      <c r="B55" s="201" t="str">
        <f>IF('Budget - timer'!E26="Vælg titel…","",'Budget - timer'!E26)</f>
        <v/>
      </c>
      <c r="C55" s="188" t="str">
        <f>IF('Budget - timer'!G26="","",'Budget - timer'!G26)</f>
        <v/>
      </c>
      <c r="D55" s="180">
        <f>'Budget - timer'!I26</f>
        <v>0</v>
      </c>
      <c r="E55" s="192" t="str">
        <f>'Budget - timer'!L26</f>
        <v>0</v>
      </c>
    </row>
  </sheetData>
  <sheetProtection algorithmName="SHA-512" hashValue="V6YJTMXO7mWtfWtfyybvSBC/v7746ZOVMbDkR9FjJfFELcO66wlhSrMIbLAdZcs98go+iHQpiKWnmjzm8bH2gw==" saltValue="3FEhbNyzSP9ibJF3dIX2oQ==" spinCount="100000" sheet="1" selectLockedCells="1"/>
  <mergeCells count="9">
    <mergeCell ref="B2:C2"/>
    <mergeCell ref="B10:E10"/>
    <mergeCell ref="B38:E38"/>
    <mergeCell ref="B51:E51"/>
    <mergeCell ref="B37:E37"/>
    <mergeCell ref="B23:E23"/>
    <mergeCell ref="B12:E12"/>
    <mergeCell ref="B13:C13"/>
    <mergeCell ref="B36:E36"/>
  </mergeCells>
  <conditionalFormatting sqref="B5">
    <cfRule type="expression" dxfId="3" priority="1">
      <formula>"($F$68&lt;O)"</formula>
    </cfRule>
  </conditionalFormatting>
  <pageMargins left="0.7" right="0.7" top="0.75" bottom="0.75" header="0.3" footer="0.3"/>
  <pageSetup paperSize="9" scale="4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FE797-EC78-4845-9B39-B94B22922ABB}">
  <sheetPr codeName="Ark4">
    <tabColor theme="2" tint="-0.249977111117893"/>
  </sheetPr>
  <dimension ref="A1:Q48"/>
  <sheetViews>
    <sheetView topLeftCell="G1" workbookViewId="0">
      <selection activeCell="H17" sqref="H17"/>
    </sheetView>
  </sheetViews>
  <sheetFormatPr defaultRowHeight="15" x14ac:dyDescent="0.25"/>
  <cols>
    <col min="1" max="1" width="39.5703125" hidden="1" customWidth="1"/>
    <col min="2" max="2" width="14.140625" hidden="1" customWidth="1"/>
    <col min="3" max="3" width="6" hidden="1" customWidth="1"/>
    <col min="4" max="4" width="8.42578125" hidden="1" customWidth="1"/>
    <col min="5" max="5" width="27.85546875" hidden="1" customWidth="1"/>
    <col min="6" max="6" width="32" hidden="1" customWidth="1"/>
    <col min="7" max="7" width="0.85546875" customWidth="1"/>
    <col min="8" max="8" width="41.5703125" customWidth="1"/>
    <col min="9" max="9" width="9.42578125" customWidth="1"/>
    <col min="10" max="10" width="0.85546875" customWidth="1"/>
    <col min="11" max="11" width="12" customWidth="1"/>
    <col min="12" max="12" width="51.140625" bestFit="1" customWidth="1"/>
    <col min="13" max="13" width="40.28515625" customWidth="1"/>
    <col min="14" max="14" width="12.140625" customWidth="1"/>
  </cols>
  <sheetData>
    <row r="1" spans="1:14" ht="4.5" customHeight="1" thickBot="1" x14ac:dyDescent="0.3"/>
    <row r="2" spans="1:14" ht="19.5" thickBot="1" x14ac:dyDescent="0.35">
      <c r="H2" s="356" t="s">
        <v>51</v>
      </c>
      <c r="I2" s="358"/>
      <c r="J2" s="358"/>
      <c r="K2" s="359"/>
      <c r="N2" s="216" t="s">
        <v>5</v>
      </c>
    </row>
    <row r="3" spans="1:14" ht="30" x14ac:dyDescent="0.25">
      <c r="A3" s="39" t="s">
        <v>52</v>
      </c>
      <c r="B3" s="40" t="s">
        <v>53</v>
      </c>
      <c r="C3" s="40" t="s">
        <v>54</v>
      </c>
      <c r="D3" s="40" t="s">
        <v>55</v>
      </c>
      <c r="E3" s="40" t="s">
        <v>56</v>
      </c>
      <c r="F3" s="41" t="s">
        <v>57</v>
      </c>
      <c r="H3" s="360" t="s">
        <v>154</v>
      </c>
      <c r="I3" s="362" t="s">
        <v>58</v>
      </c>
      <c r="J3" s="122"/>
      <c r="K3" s="121" t="s">
        <v>59</v>
      </c>
      <c r="L3" s="120"/>
      <c r="N3" s="216">
        <v>1</v>
      </c>
    </row>
    <row r="4" spans="1:14" ht="15.75" thickBot="1" x14ac:dyDescent="0.3">
      <c r="A4" s="43" t="s">
        <v>60</v>
      </c>
      <c r="B4" s="44" t="s">
        <v>20</v>
      </c>
      <c r="C4" s="44" t="s">
        <v>20</v>
      </c>
      <c r="D4" s="44" t="s">
        <v>20</v>
      </c>
      <c r="E4" s="44" t="s">
        <v>20</v>
      </c>
      <c r="F4" s="45" t="s">
        <v>20</v>
      </c>
      <c r="H4" s="361"/>
      <c r="I4" s="363"/>
      <c r="J4" s="123"/>
      <c r="K4" s="128">
        <f>I40</f>
        <v>1.2</v>
      </c>
      <c r="N4" s="216">
        <v>2</v>
      </c>
    </row>
    <row r="5" spans="1:14" ht="15.75" thickBot="1" x14ac:dyDescent="0.3">
      <c r="A5" s="43" t="s">
        <v>61</v>
      </c>
      <c r="B5" s="48">
        <v>5798000423190</v>
      </c>
      <c r="C5" s="49">
        <v>59000</v>
      </c>
      <c r="D5" s="49" t="s">
        <v>62</v>
      </c>
      <c r="E5" s="49" t="s">
        <v>63</v>
      </c>
      <c r="F5" s="50" t="s">
        <v>64</v>
      </c>
      <c r="H5" s="51" t="s">
        <v>12</v>
      </c>
      <c r="I5" s="52">
        <v>0</v>
      </c>
      <c r="J5" s="124"/>
      <c r="K5" s="52">
        <f>CEILING(I5+(I5*($K$4)),10)</f>
        <v>0</v>
      </c>
      <c r="N5" s="216">
        <v>3</v>
      </c>
    </row>
    <row r="6" spans="1:14" ht="15.75" thickBot="1" x14ac:dyDescent="0.3">
      <c r="A6" s="43" t="s">
        <v>65</v>
      </c>
      <c r="B6" s="48">
        <v>5798000423190</v>
      </c>
      <c r="C6" s="49">
        <v>59100</v>
      </c>
      <c r="D6" s="49" t="s">
        <v>66</v>
      </c>
      <c r="E6" s="49" t="s">
        <v>67</v>
      </c>
      <c r="F6" s="50" t="s">
        <v>64</v>
      </c>
      <c r="H6" s="206" t="s">
        <v>95</v>
      </c>
      <c r="I6" s="207">
        <v>612</v>
      </c>
      <c r="J6" s="124"/>
      <c r="K6" s="173">
        <f t="shared" ref="K6:K18" si="0">CEILING(I6+(I6*($K$4)),10)</f>
        <v>1350</v>
      </c>
      <c r="N6" s="216">
        <v>4</v>
      </c>
    </row>
    <row r="7" spans="1:14" ht="15.75" thickBot="1" x14ac:dyDescent="0.3">
      <c r="A7" s="43"/>
      <c r="B7" s="48"/>
      <c r="C7" s="49"/>
      <c r="D7" s="49"/>
      <c r="E7" s="49"/>
      <c r="F7" s="50"/>
      <c r="H7" s="206" t="s">
        <v>96</v>
      </c>
      <c r="I7" s="207">
        <v>552</v>
      </c>
      <c r="J7" s="124"/>
      <c r="K7" s="173">
        <f t="shared" si="0"/>
        <v>1220</v>
      </c>
      <c r="N7" s="216">
        <v>5</v>
      </c>
    </row>
    <row r="8" spans="1:14" ht="16.5" customHeight="1" thickBot="1" x14ac:dyDescent="0.3">
      <c r="A8" s="43" t="s">
        <v>69</v>
      </c>
      <c r="B8" s="48">
        <v>5798000423237</v>
      </c>
      <c r="C8" s="49">
        <v>52400</v>
      </c>
      <c r="D8" s="49" t="s">
        <v>70</v>
      </c>
      <c r="E8" s="49" t="s">
        <v>71</v>
      </c>
      <c r="F8" s="50" t="s">
        <v>72</v>
      </c>
      <c r="H8" s="206" t="s">
        <v>77</v>
      </c>
      <c r="I8" s="208">
        <v>461</v>
      </c>
      <c r="J8" s="124"/>
      <c r="K8" s="173">
        <f t="shared" si="0"/>
        <v>1020</v>
      </c>
      <c r="N8" s="216">
        <v>6</v>
      </c>
    </row>
    <row r="9" spans="1:14" ht="15.75" thickBot="1" x14ac:dyDescent="0.3">
      <c r="A9" s="43" t="s">
        <v>73</v>
      </c>
      <c r="B9" s="48">
        <v>5798000423251</v>
      </c>
      <c r="C9" s="49">
        <v>52600</v>
      </c>
      <c r="D9" s="49" t="s">
        <v>74</v>
      </c>
      <c r="E9" s="49" t="s">
        <v>75</v>
      </c>
      <c r="F9" s="50" t="s">
        <v>76</v>
      </c>
      <c r="H9" s="206" t="s">
        <v>68</v>
      </c>
      <c r="I9" s="208">
        <v>382</v>
      </c>
      <c r="J9" s="124"/>
      <c r="K9" s="174">
        <f t="shared" si="0"/>
        <v>850</v>
      </c>
      <c r="L9" s="212"/>
      <c r="N9" s="216">
        <v>7</v>
      </c>
    </row>
    <row r="10" spans="1:14" ht="15.75" thickBot="1" x14ac:dyDescent="0.3">
      <c r="A10" s="43" t="s">
        <v>78</v>
      </c>
      <c r="B10" s="48">
        <v>5798000423268</v>
      </c>
      <c r="C10" s="49">
        <v>52700</v>
      </c>
      <c r="D10" s="49" t="s">
        <v>79</v>
      </c>
      <c r="E10" s="49" t="s">
        <v>80</v>
      </c>
      <c r="F10" s="50" t="s">
        <v>81</v>
      </c>
      <c r="H10" s="206" t="s">
        <v>90</v>
      </c>
      <c r="I10" s="209">
        <v>370</v>
      </c>
      <c r="J10" s="124"/>
      <c r="K10" s="174">
        <f t="shared" si="0"/>
        <v>820</v>
      </c>
      <c r="L10" s="212"/>
      <c r="N10" s="216">
        <v>8</v>
      </c>
    </row>
    <row r="11" spans="1:14" ht="15.75" thickBot="1" x14ac:dyDescent="0.3">
      <c r="A11" s="43" t="s">
        <v>82</v>
      </c>
      <c r="B11" s="48">
        <v>5798000423251</v>
      </c>
      <c r="C11" s="49">
        <v>53000</v>
      </c>
      <c r="D11" s="49" t="s">
        <v>83</v>
      </c>
      <c r="E11" s="49" t="s">
        <v>84</v>
      </c>
      <c r="F11" s="50" t="s">
        <v>85</v>
      </c>
      <c r="H11" s="206" t="s">
        <v>99</v>
      </c>
      <c r="I11" s="209">
        <v>334</v>
      </c>
      <c r="J11" s="124"/>
      <c r="K11" s="173">
        <f t="shared" si="0"/>
        <v>740</v>
      </c>
      <c r="L11" s="212"/>
      <c r="N11" s="216">
        <v>9</v>
      </c>
    </row>
    <row r="12" spans="1:14" ht="15.75" thickBot="1" x14ac:dyDescent="0.3">
      <c r="A12" s="43" t="s">
        <v>86</v>
      </c>
      <c r="B12" s="48">
        <v>5798000423305</v>
      </c>
      <c r="C12" s="49">
        <v>55500</v>
      </c>
      <c r="D12" s="49" t="s">
        <v>87</v>
      </c>
      <c r="E12" s="49" t="s">
        <v>88</v>
      </c>
      <c r="F12" s="50" t="s">
        <v>89</v>
      </c>
      <c r="H12" s="206" t="s">
        <v>155</v>
      </c>
      <c r="I12" s="208">
        <v>303</v>
      </c>
      <c r="J12" s="124"/>
      <c r="K12" s="173">
        <f t="shared" si="0"/>
        <v>670</v>
      </c>
      <c r="N12" s="216">
        <v>10</v>
      </c>
    </row>
    <row r="13" spans="1:14" ht="15.75" thickBot="1" x14ac:dyDescent="0.3">
      <c r="A13" s="54" t="s">
        <v>91</v>
      </c>
      <c r="B13" s="55">
        <v>5798000423312</v>
      </c>
      <c r="C13" s="56">
        <v>55600</v>
      </c>
      <c r="D13" s="56" t="s">
        <v>92</v>
      </c>
      <c r="E13" s="56" t="s">
        <v>93</v>
      </c>
      <c r="F13" s="57" t="s">
        <v>94</v>
      </c>
      <c r="H13" s="206" t="s">
        <v>156</v>
      </c>
      <c r="I13" s="209">
        <v>321</v>
      </c>
      <c r="J13" s="124"/>
      <c r="K13" s="175">
        <f t="shared" si="0"/>
        <v>710</v>
      </c>
    </row>
    <row r="14" spans="1:14" ht="15.75" thickBot="1" x14ac:dyDescent="0.3">
      <c r="A14" s="49"/>
      <c r="B14" s="48"/>
      <c r="C14" s="49"/>
      <c r="D14" s="49"/>
      <c r="E14" s="49"/>
      <c r="F14" s="49"/>
      <c r="H14" s="206" t="s">
        <v>16</v>
      </c>
      <c r="I14" s="207">
        <v>503</v>
      </c>
      <c r="J14" s="124"/>
      <c r="K14" s="175">
        <f t="shared" si="0"/>
        <v>1110</v>
      </c>
    </row>
    <row r="15" spans="1:14" ht="15.75" thickBot="1" x14ac:dyDescent="0.3">
      <c r="H15" s="206" t="s">
        <v>97</v>
      </c>
      <c r="I15" s="207">
        <v>443</v>
      </c>
      <c r="J15" s="124"/>
      <c r="K15" s="175">
        <f t="shared" si="0"/>
        <v>980</v>
      </c>
    </row>
    <row r="16" spans="1:14" ht="15.75" thickBot="1" x14ac:dyDescent="0.3">
      <c r="A16" s="58" t="s">
        <v>98</v>
      </c>
      <c r="B16" s="47">
        <v>1.17</v>
      </c>
      <c r="H16" s="206" t="s">
        <v>162</v>
      </c>
      <c r="I16" s="207">
        <v>367</v>
      </c>
      <c r="J16" s="124"/>
      <c r="K16" s="175">
        <f t="shared" si="0"/>
        <v>810</v>
      </c>
      <c r="M16" s="214"/>
    </row>
    <row r="17" spans="1:14" ht="15.75" thickBot="1" x14ac:dyDescent="0.3">
      <c r="B17" s="59"/>
      <c r="C17" s="59"/>
      <c r="D17" s="59"/>
      <c r="E17" s="60"/>
      <c r="H17" s="237" t="s">
        <v>161</v>
      </c>
      <c r="I17" s="238">
        <v>0</v>
      </c>
      <c r="J17" s="124"/>
      <c r="K17" s="174">
        <f t="shared" si="0"/>
        <v>0</v>
      </c>
    </row>
    <row r="18" spans="1:14" ht="15.75" thickBot="1" x14ac:dyDescent="0.3">
      <c r="A18" s="61"/>
      <c r="B18" s="59"/>
      <c r="C18" s="59"/>
      <c r="D18" s="59"/>
      <c r="E18" s="60"/>
      <c r="H18" s="239" t="s">
        <v>161</v>
      </c>
      <c r="I18" s="240">
        <v>0</v>
      </c>
      <c r="J18" s="125"/>
      <c r="K18" s="62">
        <f t="shared" si="0"/>
        <v>0</v>
      </c>
      <c r="M18" s="214"/>
    </row>
    <row r="19" spans="1:14" ht="15.75" thickBot="1" x14ac:dyDescent="0.3"/>
    <row r="20" spans="1:14" ht="19.5" thickBot="1" x14ac:dyDescent="0.35">
      <c r="H20" s="356" t="s">
        <v>100</v>
      </c>
      <c r="I20" s="358"/>
      <c r="J20" s="358"/>
      <c r="K20" s="359"/>
    </row>
    <row r="21" spans="1:14" ht="31.5" customHeight="1" x14ac:dyDescent="0.25">
      <c r="H21" s="360" t="s">
        <v>154</v>
      </c>
      <c r="I21" s="362" t="s">
        <v>58</v>
      </c>
      <c r="J21" s="42"/>
      <c r="K21" s="121" t="s">
        <v>59</v>
      </c>
    </row>
    <row r="22" spans="1:14" ht="17.25" customHeight="1" thickBot="1" x14ac:dyDescent="0.3">
      <c r="H22" s="361"/>
      <c r="I22" s="363"/>
      <c r="J22" s="46"/>
      <c r="K22" s="128">
        <f>I40</f>
        <v>1.2</v>
      </c>
    </row>
    <row r="23" spans="1:14" ht="15.75" thickBot="1" x14ac:dyDescent="0.3">
      <c r="H23" s="51" t="s">
        <v>12</v>
      </c>
      <c r="I23" s="52">
        <v>0</v>
      </c>
      <c r="J23" s="53"/>
      <c r="K23" s="52">
        <f>CEILING(I23+(I23*($K$22)),10)</f>
        <v>0</v>
      </c>
      <c r="M23" s="214"/>
    </row>
    <row r="24" spans="1:14" ht="15.75" thickBot="1" x14ac:dyDescent="0.3">
      <c r="H24" s="206" t="s">
        <v>16</v>
      </c>
      <c r="I24" s="207">
        <v>503</v>
      </c>
      <c r="J24" s="53"/>
      <c r="K24" s="176">
        <f t="shared" ref="K24:K29" si="1">CEILING(I24+(I24*($K$22)),10)</f>
        <v>1110</v>
      </c>
    </row>
    <row r="25" spans="1:14" ht="15.75" thickBot="1" x14ac:dyDescent="0.3">
      <c r="H25" s="206" t="s">
        <v>97</v>
      </c>
      <c r="I25" s="207">
        <v>443</v>
      </c>
      <c r="J25" s="53"/>
      <c r="K25" s="176">
        <f t="shared" si="1"/>
        <v>980</v>
      </c>
    </row>
    <row r="26" spans="1:14" ht="15.75" thickBot="1" x14ac:dyDescent="0.3">
      <c r="H26" s="206" t="s">
        <v>15</v>
      </c>
      <c r="I26" s="209">
        <v>382</v>
      </c>
      <c r="J26" s="53"/>
      <c r="K26" s="176">
        <f t="shared" si="1"/>
        <v>850</v>
      </c>
    </row>
    <row r="27" spans="1:14" ht="15.75" thickBot="1" x14ac:dyDescent="0.3">
      <c r="H27" s="206" t="s">
        <v>101</v>
      </c>
      <c r="I27" s="209">
        <v>334</v>
      </c>
      <c r="J27" s="53"/>
      <c r="K27" s="176">
        <f t="shared" si="1"/>
        <v>740</v>
      </c>
    </row>
    <row r="28" spans="1:14" ht="15.75" thickBot="1" x14ac:dyDescent="0.3">
      <c r="H28" s="206" t="s">
        <v>102</v>
      </c>
      <c r="I28" s="209">
        <v>327</v>
      </c>
      <c r="J28" s="53"/>
      <c r="K28" s="176">
        <f t="shared" si="1"/>
        <v>720</v>
      </c>
    </row>
    <row r="29" spans="1:14" ht="15.75" thickBot="1" x14ac:dyDescent="0.3">
      <c r="H29" s="210" t="s">
        <v>103</v>
      </c>
      <c r="I29" s="211">
        <v>167</v>
      </c>
      <c r="J29" s="63"/>
      <c r="K29" s="62">
        <f t="shared" si="1"/>
        <v>370</v>
      </c>
    </row>
    <row r="31" spans="1:14" x14ac:dyDescent="0.25">
      <c r="H31" s="64" t="s">
        <v>164</v>
      </c>
    </row>
    <row r="32" spans="1:14" x14ac:dyDescent="0.25">
      <c r="H32" s="244" t="s">
        <v>163</v>
      </c>
      <c r="J32" s="246"/>
      <c r="K32" s="246"/>
      <c r="L32" s="246"/>
      <c r="N32" s="81"/>
    </row>
    <row r="33" spans="8:17" x14ac:dyDescent="0.25">
      <c r="M33" s="81"/>
    </row>
    <row r="34" spans="8:17" x14ac:dyDescent="0.25">
      <c r="H34" t="s">
        <v>165</v>
      </c>
      <c r="M34" s="81"/>
    </row>
    <row r="35" spans="8:17" x14ac:dyDescent="0.25">
      <c r="H35" s="245" t="s">
        <v>157</v>
      </c>
      <c r="M35" s="246"/>
    </row>
    <row r="36" spans="8:17" x14ac:dyDescent="0.25">
      <c r="M36" s="81"/>
    </row>
    <row r="37" spans="8:17" x14ac:dyDescent="0.25">
      <c r="H37" s="65" t="s">
        <v>104</v>
      </c>
    </row>
    <row r="38" spans="8:17" ht="15.75" thickBot="1" x14ac:dyDescent="0.3"/>
    <row r="39" spans="8:17" ht="19.5" thickBot="1" x14ac:dyDescent="0.35">
      <c r="H39" s="356" t="s">
        <v>2</v>
      </c>
      <c r="I39" s="357"/>
      <c r="J39" s="126"/>
    </row>
    <row r="40" spans="8:17" ht="15.75" thickBot="1" x14ac:dyDescent="0.3">
      <c r="H40" s="250" t="s">
        <v>143</v>
      </c>
      <c r="I40" s="251">
        <v>1.2</v>
      </c>
    </row>
    <row r="41" spans="8:17" ht="15.75" thickBot="1" x14ac:dyDescent="0.3">
      <c r="M41" s="213"/>
    </row>
    <row r="42" spans="8:17" ht="19.5" thickBot="1" x14ac:dyDescent="0.35">
      <c r="H42" s="127" t="s">
        <v>114</v>
      </c>
      <c r="M42" s="212"/>
    </row>
    <row r="43" spans="8:17" ht="15.75" thickBot="1" x14ac:dyDescent="0.3">
      <c r="H43" s="177" t="s">
        <v>115</v>
      </c>
      <c r="M43" s="212"/>
      <c r="Q43" s="213"/>
    </row>
    <row r="44" spans="8:17" ht="15.75" thickBot="1" x14ac:dyDescent="0.3">
      <c r="H44" s="178" t="s">
        <v>116</v>
      </c>
      <c r="M44" s="212"/>
    </row>
    <row r="45" spans="8:17" ht="15.75" thickBot="1" x14ac:dyDescent="0.3">
      <c r="H45" s="178" t="s">
        <v>117</v>
      </c>
      <c r="M45" s="212"/>
    </row>
    <row r="46" spans="8:17" ht="15.75" thickBot="1" x14ac:dyDescent="0.3">
      <c r="H46" s="178" t="s">
        <v>118</v>
      </c>
      <c r="M46" s="212"/>
    </row>
    <row r="47" spans="8:17" ht="15.75" thickBot="1" x14ac:dyDescent="0.3">
      <c r="H47" s="178" t="s">
        <v>119</v>
      </c>
      <c r="M47" s="212"/>
    </row>
    <row r="48" spans="8:17" ht="15.75" thickBot="1" x14ac:dyDescent="0.3">
      <c r="H48" s="215" t="s">
        <v>166</v>
      </c>
      <c r="M48" s="212"/>
    </row>
  </sheetData>
  <sheetProtection algorithmName="SHA-512" hashValue="IBvOQ/A2YavEveym3E84QuHRALaZOHQeuWyln8NogkuifelkgIrDWpXbpgxx5toa0xULe74BRYqMp3+ej+v1oQ==" saltValue="+XH7BJ1xULd/zWpL+JdrRw==" spinCount="100000" sheet="1" selectLockedCells="1"/>
  <mergeCells count="7">
    <mergeCell ref="H39:I39"/>
    <mergeCell ref="H2:K2"/>
    <mergeCell ref="H3:H4"/>
    <mergeCell ref="I3:I4"/>
    <mergeCell ref="H20:K20"/>
    <mergeCell ref="H21:H22"/>
    <mergeCell ref="I21:I22"/>
  </mergeCells>
  <conditionalFormatting sqref="B16">
    <cfRule type="cellIs" dxfId="2" priority="7" operator="equal">
      <formula>117%</formula>
    </cfRule>
    <cfRule type="cellIs" dxfId="1" priority="8" operator="greaterThan">
      <formula>117%</formula>
    </cfRule>
    <cfRule type="cellIs" dxfId="0" priority="9" operator="lessThan">
      <formula>117%</formula>
    </cfRule>
  </conditionalFormatting>
  <hyperlinks>
    <hyperlink ref="H32" r:id="rId1" xr:uid="{7CE08900-7547-4CC3-B005-96204D7CB0BF}"/>
    <hyperlink ref="H35" r:id="rId2" xr:uid="{C5EA505C-1521-4E32-AA56-B66605AD0750}"/>
  </hyperlinks>
  <pageMargins left="0.7" right="0.7" top="0.75" bottom="0.75" header="0.3" footer="0.3"/>
  <pageSetup paperSize="9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Q D A A B Q S w M E F A A C A A g A L m / O V l 3 l 7 A + m A A A A 9 g A A A B I A H A B D b 2 5 m a W c v U G F j a 2 F n Z S 5 4 b W w g o h g A K K A U A A A A A A A A A A A A A A A A A A A A A A A A A A A A h Y + x D o I w G I R f h X S n L U U T Q 3 7 K o J u S m J g Y 1 6 Z U a I R i a L G 8 m 4 O P 5 C u I U d T N 8 e 6 + S + 7 u 1 x t k Q 1 M H F 9 V Z 3 Z o U R Z i i Q B n Z F t q U K e r d M V y g j M N W y J M o V T D C x i a D 1 S m q n D s n h H j v s Y 9 x 2 5 W E U R q R Q 7 7 Z y U o 1 I t T G O m G k Q p 9 W 8 b + F O O x f Y z j D U T T H b B Z j C m Q y I d f m C 7 B x 7 z P 9 M W H Z 1 6 7 v F C 9 E u F o D m S S Q 9 w f + A F B L A w Q U A A I A C A A u b 8 5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L m / O V j D R Q S O s A A A A 7 g A A A B M A H A B G b 3 J t d W x h c y 9 T Z W N 0 a W 9 u M S 5 t I K I Y A C i g F A A A A A A A A A A A A A A A A A A A A A A A A A A A A G 2 N s Q q D M B C G d y H v E N J F I Q h 2 F S f p J H S p 0 E E c o l 6 p G O 9 K E s E i r n 2 x v l i D Q q H Q W w 7 u + 7 / 7 L b S u J + S X f S c p C 1 h g 7 8 p A x 0 v V g E 5 4 x j U 4 F n A / R a 8 7 8 I f T 3 I K O 8 8 k Y Q H c l M z R E Q x g t 1 V m N k I l d F P V a 5 Y T O R 2 q 5 + w f x f m F n w H H 3 f I D w n 3 x U Q 1 w a h f Z G Z s x J T y O W H t p w K 5 P L I g r S h A i J k J v G H c x u l f w L j j 9 g j V j Q 4 9 + + 9 A N Q S w E C L Q A U A A I A C A A u b 8 5 W X e X s D 6 Y A A A D 2 A A A A E g A A A A A A A A A A A A A A A A A A A A A A Q 2 9 u Z m l n L 1 B h Y 2 t h Z 2 U u e G 1 s U E s B A i 0 A F A A C A A g A L m / O V g / K 6 a u k A A A A 6 Q A A A B M A A A A A A A A A A A A A A A A A 8 g A A A F t D b 2 5 0 Z W 5 0 X 1 R 5 c G V z X S 5 4 b W x Q S w E C L Q A U A A I A C A A u b 8 5 W M N F B I 6 w A A A D u A A A A E w A A A A A A A A A A A A A A A A D j A Q A A R m 9 y b X V s Y X M v U 2 V j d G l v b j E u b V B L B Q Y A A A A A A w A D A M I A A A D c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c C A A A A A A A A D o I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w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2 L T E 0 V D E x O j U 1 O j M y L j g w O D M 1 N D F a I i A v P j x F b n R y e S B U e X B l P S J G a W x s Q 2 9 s d W 1 u V H l w Z X M i I F Z h b H V l P S J z Q m d Z P S I g L z 4 8 R W 5 0 c n k g V H l w Z T 0 i R m l s b E N v b H V t b k 5 h b W V z I i B W Y W x 1 Z T 0 i c 1 s m c X V v d D t L b 2 x v b m 5 l M S Z x d W 9 0 O y w m c X V v d D t L b 2 x v b m 5 l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M S 9 B d X R v U m V t b 3 Z l Z E N v b H V t b n M x L n t L b 2 x v b m 5 l M S w w f S Z x d W 9 0 O y w m c X V v d D t T Z W N 0 a W 9 u M S 9 U Y W J l b D E v Q X V 0 b 1 J l b W 9 2 Z W R D b 2 x 1 b W 5 z M S 5 7 S 2 9 s b 2 5 u Z T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F i Z W w x L 0 F 1 d G 9 S Z W 1 v d m V k Q 2 9 s d W 1 u c z E u e 0 t v b G 9 u b m U x L D B 9 J n F 1 b 3 Q 7 L C Z x d W 9 0 O 1 N l Y 3 R p b 2 4 x L 1 R h Y m V s M S 9 B d X R v U m V t b 3 Z l Z E N v b H V t b n M x L n t L b 2 x v b m 5 l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Z W w x L 0 t p b G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w x L y V D M y U 4 N m 5 k c m V 0 J T I w d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M Y e m i 9 Z V r Q o R w g D U x 9 l u 0 A A A A A A I A A A A A A A N m A A D A A A A A E A A A A P w I s 1 p d v B f / h v 7 A z S q P t S Y A A A A A B I A A A K A A A A A Q A A A A J m y Y I z q Z B u Q C v U K Y p Y D 6 g V A A A A B D c l s A Y m E A D q 8 F G N 4 d 2 H a e m K 1 a q o S n / m X T A V X 6 9 W X q T 6 o 4 A 4 9 s e Z 9 7 S p q Y 6 V g l j L K 4 u 3 6 C 8 c J M S s 4 n F C i N L J x V N N 6 E G m 0 q C j W 3 N l i x H 2 r T 1 B Q A A A A 6 6 X 0 V 4 H R l A K d y 4 3 o a B Z 8 R K z 1 v 7 Q = = < / D a t a M a s h u p > 
</file>

<file path=customXml/itemProps1.xml><?xml version="1.0" encoding="utf-8"?>
<ds:datastoreItem xmlns:ds="http://schemas.openxmlformats.org/officeDocument/2006/customXml" ds:itemID="{419BFE97-B0F9-4980-A91D-49E01130BE5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6</vt:i4>
      </vt:variant>
      <vt:variant>
        <vt:lpstr>Navngivne områder</vt:lpstr>
      </vt:variant>
      <vt:variant>
        <vt:i4>2</vt:i4>
      </vt:variant>
    </vt:vector>
  </HeadingPairs>
  <TitlesOfParts>
    <vt:vector size="8" baseType="lpstr">
      <vt:lpstr>Budget - timer</vt:lpstr>
      <vt:lpstr>Tilbud til kunde</vt:lpstr>
      <vt:lpstr>Quotation for Customer</vt:lpstr>
      <vt:lpstr>Budgetark</vt:lpstr>
      <vt:lpstr>Intern økonomi</vt:lpstr>
      <vt:lpstr>Kostpriser</vt:lpstr>
      <vt:lpstr>'Quotation for Customer'!Udskriftsområde</vt:lpstr>
      <vt:lpstr>'Tilbud til kunde'!Udskriftsområde</vt:lpstr>
    </vt:vector>
  </TitlesOfParts>
  <Company>Syddansk Unversitet - University of Southern Denmark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</dc:creator>
  <cp:lastModifiedBy>Gitte Thrane Christensen</cp:lastModifiedBy>
  <cp:lastPrinted>2025-06-25T10:27:36Z</cp:lastPrinted>
  <dcterms:created xsi:type="dcterms:W3CDTF">2010-04-15T07:56:04Z</dcterms:created>
  <dcterms:modified xsi:type="dcterms:W3CDTF">2025-10-27T12:57:43Z</dcterms:modified>
</cp:coreProperties>
</file>